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50" windowHeight="9090" activeTab="0"/>
  </bookViews>
  <sheets>
    <sheet name="Profil 1" sheetId="1" r:id="rId1"/>
    <sheet name="Profil 2" sheetId="2" r:id="rId2"/>
    <sheet name="Profil 3" sheetId="3" r:id="rId3"/>
    <sheet name="Conversion°%" sheetId="4" r:id="rId4"/>
  </sheets>
  <definedNames>
    <definedName name="_xlnm.Print_Area" localSheetId="0">'Profil 1'!$A$2:$M$74</definedName>
    <definedName name="_xlnm.Print_Area" localSheetId="1">'Profil 2'!$A$2:$M$77</definedName>
  </definedNames>
  <calcPr fullCalcOnLoad="1"/>
</workbook>
</file>

<file path=xl/sharedStrings.xml><?xml version="1.0" encoding="utf-8"?>
<sst xmlns="http://schemas.openxmlformats.org/spreadsheetml/2006/main" count="97" uniqueCount="37">
  <si>
    <t>Altitude</t>
  </si>
  <si>
    <t>-</t>
  </si>
  <si>
    <t>Pente</t>
  </si>
  <si>
    <t>(rad)</t>
  </si>
  <si>
    <t>(deg)</t>
  </si>
  <si>
    <t>Cumulée</t>
  </si>
  <si>
    <t>Partielle</t>
  </si>
  <si>
    <t>(%)</t>
  </si>
  <si>
    <t>Données à fournir</t>
  </si>
  <si>
    <t>Site :</t>
  </si>
  <si>
    <t>Déni-velée</t>
  </si>
  <si>
    <t>Résultats</t>
  </si>
  <si>
    <r>
      <t xml:space="preserve">XXX </t>
    </r>
    <r>
      <rPr>
        <sz val="10"/>
        <rFont val="Arial"/>
        <family val="2"/>
      </rPr>
      <t>(00)</t>
    </r>
    <r>
      <rPr>
        <b/>
        <sz val="12"/>
        <rFont val="Arial"/>
        <family val="2"/>
      </rPr>
      <t xml:space="preserve"> </t>
    </r>
  </si>
  <si>
    <r>
      <t xml:space="preserve">Chamonix </t>
    </r>
    <r>
      <rPr>
        <sz val="10"/>
        <rFont val="Arial"/>
        <family val="2"/>
      </rPr>
      <t xml:space="preserve">(74) </t>
    </r>
    <r>
      <rPr>
        <sz val="12"/>
        <rFont val="Arial"/>
        <family val="2"/>
      </rPr>
      <t>Montroc-Peclerey</t>
    </r>
  </si>
  <si>
    <t>Sous falaise à RD</t>
  </si>
  <si>
    <r>
      <t>N°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tronçon</t>
    </r>
  </si>
  <si>
    <t>Moyenne</t>
  </si>
  <si>
    <t>Total   /</t>
  </si>
  <si>
    <r>
      <t>α</t>
    </r>
    <r>
      <rPr>
        <sz val="10"/>
        <rFont val="Arial"/>
        <family val="0"/>
      </rPr>
      <t xml:space="preserve"> en °</t>
    </r>
  </si>
  <si>
    <t>en %</t>
  </si>
  <si>
    <r>
      <t>α</t>
    </r>
    <r>
      <rPr>
        <sz val="10"/>
        <rFont val="Times New Roman"/>
        <family val="1"/>
      </rPr>
      <t xml:space="preserve"> </t>
    </r>
    <r>
      <rPr>
        <sz val="10"/>
        <rFont val="Arial"/>
        <family val="0"/>
      </rPr>
      <t>en °</t>
    </r>
  </si>
  <si>
    <t>Distance horizont.</t>
  </si>
  <si>
    <r>
      <t>Longueur</t>
    </r>
    <r>
      <rPr>
        <sz val="8"/>
        <rFont val="Arial"/>
        <family val="2"/>
      </rPr>
      <t xml:space="preserve"> selon </t>
    </r>
    <r>
      <rPr>
        <sz val="10"/>
        <rFont val="Arial"/>
        <family val="0"/>
      </rPr>
      <t>pente</t>
    </r>
  </si>
  <si>
    <t>Épaisseur mobilisée</t>
  </si>
  <si>
    <t>Valeur centennale de neige fraîche sur 3 jours en zone de départ, en cm :</t>
  </si>
  <si>
    <r>
      <t>Résultats</t>
    </r>
    <r>
      <rPr>
        <i/>
        <sz val="8"/>
        <rFont val="Arial"/>
        <family val="2"/>
      </rPr>
      <t xml:space="preserve"> (fond jaune)</t>
    </r>
  </si>
  <si>
    <r>
      <t>Hauteur</t>
    </r>
    <r>
      <rPr>
        <sz val="10"/>
        <rFont val="Arial"/>
        <family val="0"/>
      </rPr>
      <t xml:space="preserve"> de réf</t>
    </r>
    <r>
      <rPr>
        <sz val="8"/>
        <rFont val="Arial"/>
        <family val="2"/>
      </rPr>
      <t>. ΔHsT100 :</t>
    </r>
  </si>
  <si>
    <t>Épaisseur mobilisable maximale</t>
  </si>
  <si>
    <t>b=</t>
  </si>
  <si>
    <t>c=</t>
  </si>
  <si>
    <t>y' pour 1000 =</t>
  </si>
  <si>
    <t>a=y"/2=</t>
  </si>
  <si>
    <r>
      <t>R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</si>
  <si>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t>Ajustement polynomial, ordre 2 :</t>
  </si>
  <si>
    <r>
      <t>Données</t>
    </r>
    <r>
      <rPr>
        <i/>
        <sz val="8"/>
        <rFont val="Arial"/>
        <family val="2"/>
      </rPr>
      <t xml:space="preserve"> (fond bleu)</t>
    </r>
  </si>
  <si>
    <t>Total  /</t>
  </si>
  <si>
    <t>Influence du vent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</si>
</sst>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0C]dddd\ d\ mmmm\ yyyy"/>
    <numFmt numFmtId="178" formatCode="dd/mm/yy;@"/>
    <numFmt numFmtId="179" formatCode="0.000000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.5"/>
      <name val="Arial"/>
      <family val="0"/>
    </font>
    <font>
      <b/>
      <sz val="2.5"/>
      <name val="Arial"/>
      <family val="0"/>
    </font>
    <font>
      <sz val="8"/>
      <name val="Arial"/>
      <family val="0"/>
    </font>
    <font>
      <sz val="10.75"/>
      <name val="Arial"/>
      <family val="2"/>
    </font>
    <font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sz val="8.25"/>
      <name val="Arial"/>
      <family val="2"/>
    </font>
    <font>
      <b/>
      <sz val="10.5"/>
      <name val="Arial"/>
      <family val="0"/>
    </font>
    <font>
      <b/>
      <sz val="9.75"/>
      <name val="Arial"/>
      <family val="2"/>
    </font>
    <font>
      <sz val="10.5"/>
      <name val="Arial"/>
      <family val="0"/>
    </font>
    <font>
      <sz val="9.75"/>
      <name val="Arial"/>
      <family val="2"/>
    </font>
    <font>
      <sz val="9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vertAlign val="superscript"/>
      <sz val="10"/>
      <name val="Arial"/>
      <family val="0"/>
    </font>
    <font>
      <b/>
      <sz val="9"/>
      <name val="Arial"/>
      <family val="0"/>
    </font>
    <font>
      <vertAlign val="superscript"/>
      <sz val="9"/>
      <name val="Arial"/>
      <family val="0"/>
    </font>
    <font>
      <b/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sz val="9.25"/>
      <name val="Arial"/>
      <family val="2"/>
    </font>
    <font>
      <vertAlign val="superscript"/>
      <sz val="10.25"/>
      <name val="Arial"/>
      <family val="0"/>
    </font>
    <font>
      <b/>
      <vertAlign val="superscript"/>
      <sz val="10"/>
      <name val="Arial"/>
      <family val="2"/>
    </font>
    <font>
      <b/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2" fontId="6" fillId="0" borderId="0" xfId="0" applyNumberFormat="1" applyFont="1" applyAlignment="1">
      <alignment/>
    </xf>
    <xf numFmtId="0" fontId="0" fillId="3" borderId="0" xfId="0" applyFill="1" applyAlignment="1" applyProtection="1">
      <alignment/>
      <protection locked="0"/>
    </xf>
    <xf numFmtId="0" fontId="6" fillId="0" borderId="0" xfId="0" applyFont="1" applyAlignment="1">
      <alignment/>
    </xf>
    <xf numFmtId="176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8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76" fontId="0" fillId="0" borderId="0" xfId="0" applyNumberFormat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/>
    </xf>
    <xf numFmtId="2" fontId="0" fillId="2" borderId="8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1" xfId="0" applyFont="1" applyBorder="1" applyAlignment="1">
      <alignment horizontal="right" vertical="center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3" borderId="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2" fontId="1" fillId="3" borderId="1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16" fillId="5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0" fontId="1" fillId="5" borderId="10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49" fontId="1" fillId="4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14" fontId="1" fillId="3" borderId="17" xfId="0" applyNumberFormat="1" applyFont="1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1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33" fillId="3" borderId="11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/>
    </xf>
    <xf numFmtId="176" fontId="1" fillId="2" borderId="1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/>
    </xf>
    <xf numFmtId="0" fontId="1" fillId="5" borderId="1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14" fontId="1" fillId="3" borderId="22" xfId="0" applyNumberFormat="1" applyFont="1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8">
    <dxf>
      <fill>
        <patternFill>
          <bgColor rgb="FFFF0000"/>
        </patternFill>
      </fill>
      <border/>
    </dxf>
    <dxf>
      <fill>
        <patternFill>
          <bgColor rgb="FFCC99FF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FF00"/>
        </patternFill>
      </fill>
      <border/>
    </dxf>
    <dxf>
      <font>
        <color rgb="FF000000"/>
      </font>
      <fill>
        <patternFill>
          <bgColor rgb="FFFF6600"/>
        </patternFill>
      </fill>
      <border/>
    </dxf>
    <dxf>
      <font>
        <color rgb="FF000000"/>
      </font>
      <fill>
        <patternFill>
          <bgColor rgb="FFFFCC00"/>
        </patternFill>
      </fill>
      <border/>
    </dxf>
    <dxf>
      <font>
        <color rgb="FF00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Profil en long général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'Profil 1'!$C$5:$C$48</c:f>
              <c:numCache/>
            </c:numRef>
          </c:xVal>
          <c:yVal>
            <c:numRef>
              <c:f>'Profil 1'!$D$5:$D$48</c:f>
              <c:numCache/>
            </c:numRef>
          </c:yVal>
          <c:smooth val="0"/>
        </c:ser>
        <c:axId val="8471836"/>
        <c:axId val="9137661"/>
      </c:scatterChart>
      <c:valAx>
        <c:axId val="8471836"/>
        <c:scaling>
          <c:orientation val="minMax"/>
          <c:max val="4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At val="800"/>
        <c:crossBetween val="midCat"/>
        <c:dispUnits/>
        <c:majorUnit val="500"/>
        <c:minorUnit val="10"/>
      </c:valAx>
      <c:valAx>
        <c:axId val="9137661"/>
        <c:scaling>
          <c:orientation val="minMax"/>
          <c:max val="30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crossBetween val="midCat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Profil en long Zone d'arrêt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'Profil 1'!$C$42:$C$48</c:f>
              <c:numCache/>
            </c:numRef>
          </c:xVal>
          <c:yVal>
            <c:numRef>
              <c:f>'Profil 1'!$D$42:$D$48</c:f>
              <c:numCache/>
            </c:numRef>
          </c:yVal>
          <c:smooth val="0"/>
        </c:ser>
        <c:axId val="15130086"/>
        <c:axId val="1953047"/>
      </c:scatterChart>
      <c:valAx>
        <c:axId val="15130086"/>
        <c:scaling>
          <c:orientation val="minMax"/>
          <c:max val="4300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At val="800"/>
        <c:crossBetween val="midCat"/>
        <c:dispUnits/>
        <c:majorUnit val="100"/>
        <c:minorUnit val="10"/>
      </c:valAx>
      <c:valAx>
        <c:axId val="1953047"/>
        <c:scaling>
          <c:orientation val="minMax"/>
          <c:max val="11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crossBetween val="midCat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'Profil 1'!$C$5:$C$48</c:f>
              <c:numCache>
                <c:ptCount val="44"/>
                <c:pt idx="0">
                  <c:v>0</c:v>
                </c:pt>
                <c:pt idx="1">
                  <c:v>90</c:v>
                </c:pt>
                <c:pt idx="2">
                  <c:v>160</c:v>
                </c:pt>
                <c:pt idx="3">
                  <c:v>225</c:v>
                </c:pt>
                <c:pt idx="4">
                  <c:v>300</c:v>
                </c:pt>
                <c:pt idx="5">
                  <c:v>375</c:v>
                </c:pt>
                <c:pt idx="6">
                  <c:v>460</c:v>
                </c:pt>
                <c:pt idx="7">
                  <c:v>540</c:v>
                </c:pt>
                <c:pt idx="8">
                  <c:v>630</c:v>
                </c:pt>
                <c:pt idx="9">
                  <c:v>730</c:v>
                </c:pt>
                <c:pt idx="10">
                  <c:v>815</c:v>
                </c:pt>
                <c:pt idx="11">
                  <c:v>910</c:v>
                </c:pt>
                <c:pt idx="12">
                  <c:v>1000</c:v>
                </c:pt>
                <c:pt idx="13">
                  <c:v>1095</c:v>
                </c:pt>
                <c:pt idx="14">
                  <c:v>1200</c:v>
                </c:pt>
                <c:pt idx="15">
                  <c:v>1295</c:v>
                </c:pt>
                <c:pt idx="16">
                  <c:v>1390</c:v>
                </c:pt>
                <c:pt idx="17">
                  <c:v>1475</c:v>
                </c:pt>
                <c:pt idx="18">
                  <c:v>1560</c:v>
                </c:pt>
                <c:pt idx="19">
                  <c:v>1640</c:v>
                </c:pt>
                <c:pt idx="20">
                  <c:v>1735</c:v>
                </c:pt>
                <c:pt idx="21">
                  <c:v>1850</c:v>
                </c:pt>
                <c:pt idx="22">
                  <c:v>1940</c:v>
                </c:pt>
                <c:pt idx="23">
                  <c:v>2060</c:v>
                </c:pt>
                <c:pt idx="24">
                  <c:v>2145</c:v>
                </c:pt>
                <c:pt idx="25">
                  <c:v>2235</c:v>
                </c:pt>
                <c:pt idx="26">
                  <c:v>2340</c:v>
                </c:pt>
                <c:pt idx="27">
                  <c:v>2465</c:v>
                </c:pt>
                <c:pt idx="28">
                  <c:v>2600</c:v>
                </c:pt>
                <c:pt idx="29">
                  <c:v>2735</c:v>
                </c:pt>
                <c:pt idx="30">
                  <c:v>2850</c:v>
                </c:pt>
                <c:pt idx="31">
                  <c:v>2920</c:v>
                </c:pt>
                <c:pt idx="32">
                  <c:v>3020</c:v>
                </c:pt>
                <c:pt idx="33">
                  <c:v>3100</c:v>
                </c:pt>
                <c:pt idx="34">
                  <c:v>3170</c:v>
                </c:pt>
                <c:pt idx="35">
                  <c:v>3285</c:v>
                </c:pt>
                <c:pt idx="36">
                  <c:v>3400</c:v>
                </c:pt>
                <c:pt idx="37">
                  <c:v>3500</c:v>
                </c:pt>
                <c:pt idx="38">
                  <c:v>3570</c:v>
                </c:pt>
                <c:pt idx="39">
                  <c:v>3700</c:v>
                </c:pt>
                <c:pt idx="40">
                  <c:v>3810</c:v>
                </c:pt>
                <c:pt idx="41">
                  <c:v>3990</c:v>
                </c:pt>
                <c:pt idx="42">
                  <c:v>4160</c:v>
                </c:pt>
                <c:pt idx="43">
                  <c:v>4250</c:v>
                </c:pt>
              </c:numCache>
            </c:numRef>
          </c:xVal>
          <c:yVal>
            <c:numRef>
              <c:f>'Profil 1'!$D$5:$D$48</c:f>
              <c:numCache>
                <c:ptCount val="44"/>
                <c:pt idx="0">
                  <c:v>2900</c:v>
                </c:pt>
                <c:pt idx="1">
                  <c:v>2850</c:v>
                </c:pt>
                <c:pt idx="2">
                  <c:v>2800</c:v>
                </c:pt>
                <c:pt idx="3">
                  <c:v>2750</c:v>
                </c:pt>
                <c:pt idx="4">
                  <c:v>2700</c:v>
                </c:pt>
                <c:pt idx="5">
                  <c:v>2650</c:v>
                </c:pt>
                <c:pt idx="6">
                  <c:v>2600</c:v>
                </c:pt>
                <c:pt idx="7">
                  <c:v>2550</c:v>
                </c:pt>
                <c:pt idx="8">
                  <c:v>2500</c:v>
                </c:pt>
                <c:pt idx="9">
                  <c:v>2450</c:v>
                </c:pt>
                <c:pt idx="10">
                  <c:v>2400</c:v>
                </c:pt>
                <c:pt idx="11">
                  <c:v>2350</c:v>
                </c:pt>
                <c:pt idx="12">
                  <c:v>2300</c:v>
                </c:pt>
                <c:pt idx="13">
                  <c:v>2250</c:v>
                </c:pt>
                <c:pt idx="14">
                  <c:v>2200</c:v>
                </c:pt>
                <c:pt idx="15">
                  <c:v>2150</c:v>
                </c:pt>
                <c:pt idx="16">
                  <c:v>2100</c:v>
                </c:pt>
                <c:pt idx="17">
                  <c:v>2050</c:v>
                </c:pt>
                <c:pt idx="18">
                  <c:v>2000</c:v>
                </c:pt>
                <c:pt idx="19">
                  <c:v>1950</c:v>
                </c:pt>
                <c:pt idx="20">
                  <c:v>1900</c:v>
                </c:pt>
                <c:pt idx="21">
                  <c:v>1850</c:v>
                </c:pt>
                <c:pt idx="22">
                  <c:v>1800</c:v>
                </c:pt>
                <c:pt idx="23">
                  <c:v>1750</c:v>
                </c:pt>
                <c:pt idx="24">
                  <c:v>1700</c:v>
                </c:pt>
                <c:pt idx="25">
                  <c:v>1650</c:v>
                </c:pt>
                <c:pt idx="26">
                  <c:v>1600</c:v>
                </c:pt>
                <c:pt idx="27">
                  <c:v>1550</c:v>
                </c:pt>
                <c:pt idx="28">
                  <c:v>1500</c:v>
                </c:pt>
                <c:pt idx="29">
                  <c:v>1450</c:v>
                </c:pt>
                <c:pt idx="30">
                  <c:v>1400</c:v>
                </c:pt>
                <c:pt idx="31">
                  <c:v>1350</c:v>
                </c:pt>
                <c:pt idx="32">
                  <c:v>1300</c:v>
                </c:pt>
                <c:pt idx="33">
                  <c:v>1250</c:v>
                </c:pt>
                <c:pt idx="34">
                  <c:v>1200</c:v>
                </c:pt>
                <c:pt idx="35">
                  <c:v>1150</c:v>
                </c:pt>
                <c:pt idx="36">
                  <c:v>1100</c:v>
                </c:pt>
                <c:pt idx="37">
                  <c:v>1070</c:v>
                </c:pt>
                <c:pt idx="38">
                  <c:v>1050</c:v>
                </c:pt>
                <c:pt idx="39">
                  <c:v>1030</c:v>
                </c:pt>
                <c:pt idx="40">
                  <c:v>1000</c:v>
                </c:pt>
                <c:pt idx="41">
                  <c:v>970</c:v>
                </c:pt>
                <c:pt idx="42">
                  <c:v>950</c:v>
                </c:pt>
                <c:pt idx="43">
                  <c:v>940</c:v>
                </c:pt>
              </c:numCache>
            </c:numRef>
          </c:yVal>
          <c:smooth val="0"/>
        </c:ser>
        <c:axId val="17577424"/>
        <c:axId val="23979089"/>
      </c:scatterChart>
      <c:valAx>
        <c:axId val="17577424"/>
        <c:scaling>
          <c:orientation val="minMax"/>
          <c:max val="4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At val="800"/>
        <c:crossBetween val="midCat"/>
        <c:dispUnits/>
        <c:majorUnit val="200"/>
        <c:minorUnit val="50"/>
      </c:valAx>
      <c:valAx>
        <c:axId val="23979089"/>
        <c:scaling>
          <c:orientation val="minMax"/>
          <c:max val="30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77424"/>
        <c:crosses val="autoZero"/>
        <c:crossBetween val="midCat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Profil en long général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Lit>
              <c:ptCount val="47"/>
              <c:pt idx="0">
                <c:v>0</c:v>
              </c:pt>
              <c:pt idx="1">
                <c:v>10</c:v>
              </c:pt>
              <c:pt idx="2">
                <c:v>35</c:v>
              </c:pt>
              <c:pt idx="3">
                <c:v>75</c:v>
              </c:pt>
              <c:pt idx="4">
                <c:v>117</c:v>
              </c:pt>
              <c:pt idx="5">
                <c:v>152</c:v>
              </c:pt>
              <c:pt idx="6">
                <c:v>186</c:v>
              </c:pt>
              <c:pt idx="7">
                <c:v>225</c:v>
              </c:pt>
              <c:pt idx="8">
                <c:v>268</c:v>
              </c:pt>
              <c:pt idx="9">
                <c:v>315</c:v>
              </c:pt>
              <c:pt idx="10">
                <c:v>367</c:v>
              </c:pt>
              <c:pt idx="11">
                <c:v>412</c:v>
              </c:pt>
              <c:pt idx="12">
                <c:v>463</c:v>
              </c:pt>
              <c:pt idx="13">
                <c:v>515</c:v>
              </c:pt>
              <c:pt idx="14">
                <c:v>572</c:v>
              </c:pt>
              <c:pt idx="15">
                <c:v>630</c:v>
              </c:pt>
              <c:pt idx="16">
                <c:v>718</c:v>
              </c:pt>
              <c:pt idx="17">
                <c:v>787</c:v>
              </c:pt>
              <c:pt idx="18">
                <c:v>848</c:v>
              </c:pt>
              <c:pt idx="19">
                <c:v>945</c:v>
              </c:pt>
              <c:pt idx="20">
                <c:v>1057</c:v>
              </c:pt>
              <c:pt idx="21">
                <c:v>1092</c:v>
              </c:pt>
              <c:pt idx="22">
                <c:v>1160</c:v>
              </c:pt>
              <c:pt idx="23">
                <c:v>1245</c:v>
              </c:pt>
              <c:pt idx="24">
                <c:v>1308</c:v>
              </c:pt>
              <c:pt idx="25">
                <c:v>1338</c:v>
              </c:pt>
              <c:pt idx="26">
                <c:v>1360</c:v>
              </c:pt>
              <c:pt idx="27">
                <c:v>1387</c:v>
              </c:pt>
              <c:pt idx="28">
                <c:v>1413</c:v>
              </c:pt>
              <c:pt idx="29">
                <c:v>1440</c:v>
              </c:pt>
              <c:pt idx="30">
                <c:v>1470</c:v>
              </c:pt>
              <c:pt idx="31">
                <c:v>1507</c:v>
              </c:pt>
              <c:pt idx="32">
                <c:v>1537</c:v>
              </c:pt>
              <c:pt idx="33">
                <c:v>1570</c:v>
              </c:pt>
              <c:pt idx="34">
                <c:v>1608</c:v>
              </c:pt>
              <c:pt idx="35">
                <c:v>1650</c:v>
              </c:pt>
              <c:pt idx="36">
                <c:v>1692</c:v>
              </c:pt>
              <c:pt idx="37">
                <c:v>1737</c:v>
              </c:pt>
              <c:pt idx="38">
                <c:v>1785</c:v>
              </c:pt>
              <c:pt idx="39">
                <c:v>1850</c:v>
              </c:pt>
              <c:pt idx="40">
                <c:v>1915</c:v>
              </c:pt>
              <c:pt idx="41">
                <c:v>1970</c:v>
              </c:pt>
              <c:pt idx="42">
                <c:v>2012</c:v>
              </c:pt>
              <c:pt idx="43">
                <c:v>2070</c:v>
              </c:pt>
              <c:pt idx="44">
                <c:v>2107</c:v>
              </c:pt>
              <c:pt idx="45">
                <c:v>2275</c:v>
              </c:pt>
              <c:pt idx="46">
                <c:v>2303</c:v>
              </c:pt>
            </c:numLit>
          </c:xVal>
          <c:yVal>
            <c:numLit>
              <c:ptCount val="47"/>
              <c:pt idx="0">
                <c:v>2410</c:v>
              </c:pt>
              <c:pt idx="1">
                <c:v>2400</c:v>
              </c:pt>
              <c:pt idx="2">
                <c:v>2375</c:v>
              </c:pt>
              <c:pt idx="3">
                <c:v>2350</c:v>
              </c:pt>
              <c:pt idx="4">
                <c:v>2325</c:v>
              </c:pt>
              <c:pt idx="5">
                <c:v>2300</c:v>
              </c:pt>
              <c:pt idx="6">
                <c:v>2275</c:v>
              </c:pt>
              <c:pt idx="7">
                <c:v>2250</c:v>
              </c:pt>
              <c:pt idx="8">
                <c:v>2225</c:v>
              </c:pt>
              <c:pt idx="9">
                <c:v>2200</c:v>
              </c:pt>
              <c:pt idx="10">
                <c:v>2175</c:v>
              </c:pt>
              <c:pt idx="11">
                <c:v>2150</c:v>
              </c:pt>
              <c:pt idx="12">
                <c:v>2125</c:v>
              </c:pt>
              <c:pt idx="13">
                <c:v>2100</c:v>
              </c:pt>
              <c:pt idx="14">
                <c:v>2075</c:v>
              </c:pt>
              <c:pt idx="15">
                <c:v>2050</c:v>
              </c:pt>
              <c:pt idx="16">
                <c:v>2025</c:v>
              </c:pt>
              <c:pt idx="17">
                <c:v>2000</c:v>
              </c:pt>
              <c:pt idx="18">
                <c:v>1975</c:v>
              </c:pt>
              <c:pt idx="19">
                <c:v>1950</c:v>
              </c:pt>
              <c:pt idx="20">
                <c:v>1925</c:v>
              </c:pt>
              <c:pt idx="21">
                <c:v>1900</c:v>
              </c:pt>
              <c:pt idx="22">
                <c:v>1875</c:v>
              </c:pt>
              <c:pt idx="23">
                <c:v>1850</c:v>
              </c:pt>
              <c:pt idx="24">
                <c:v>1825</c:v>
              </c:pt>
              <c:pt idx="25">
                <c:v>1800</c:v>
              </c:pt>
              <c:pt idx="26">
                <c:v>1775</c:v>
              </c:pt>
              <c:pt idx="27">
                <c:v>1750</c:v>
              </c:pt>
              <c:pt idx="28">
                <c:v>1725</c:v>
              </c:pt>
              <c:pt idx="29">
                <c:v>1700</c:v>
              </c:pt>
              <c:pt idx="30">
                <c:v>1675</c:v>
              </c:pt>
              <c:pt idx="31">
                <c:v>1650</c:v>
              </c:pt>
              <c:pt idx="32">
                <c:v>1625</c:v>
              </c:pt>
              <c:pt idx="33">
                <c:v>1600</c:v>
              </c:pt>
              <c:pt idx="34">
                <c:v>1575</c:v>
              </c:pt>
              <c:pt idx="35">
                <c:v>1550</c:v>
              </c:pt>
              <c:pt idx="36">
                <c:v>1525</c:v>
              </c:pt>
              <c:pt idx="37">
                <c:v>1500</c:v>
              </c:pt>
              <c:pt idx="38">
                <c:v>1475</c:v>
              </c:pt>
              <c:pt idx="39">
                <c:v>1450</c:v>
              </c:pt>
              <c:pt idx="40">
                <c:v>1425</c:v>
              </c:pt>
              <c:pt idx="41">
                <c:v>1400</c:v>
              </c:pt>
              <c:pt idx="42">
                <c:v>1387</c:v>
              </c:pt>
              <c:pt idx="43">
                <c:v>1390</c:v>
              </c:pt>
              <c:pt idx="44">
                <c:v>1400</c:v>
              </c:pt>
              <c:pt idx="45">
                <c:v>1405</c:v>
              </c:pt>
              <c:pt idx="46">
                <c:v>1410</c:v>
              </c:pt>
            </c:numLit>
          </c:yVal>
          <c:smooth val="0"/>
        </c:ser>
        <c:axId val="14485210"/>
        <c:axId val="63258027"/>
      </c:scatterChart>
      <c:valAx>
        <c:axId val="14485210"/>
        <c:scaling>
          <c:orientation val="minMax"/>
          <c:max val="2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At val="800"/>
        <c:crossBetween val="midCat"/>
        <c:dispUnits/>
        <c:majorUnit val="200"/>
        <c:minorUnit val="10"/>
      </c:valAx>
      <c:valAx>
        <c:axId val="63258027"/>
        <c:scaling>
          <c:orientation val="minMax"/>
          <c:max val="2500"/>
          <c:min val="1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crossBetween val="midCat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Profil en long Zone d'arrêt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'Profil 2'!$C$46:$C$51</c:f>
              <c:numCache/>
            </c:numRef>
          </c:xVal>
          <c:yVal>
            <c:numRef>
              <c:f>'Profil 2'!$D$46:$D$51</c:f>
              <c:numCache/>
            </c:numRef>
          </c:yVal>
          <c:smooth val="0"/>
        </c:ser>
        <c:axId val="32451332"/>
        <c:axId val="23626533"/>
      </c:scatterChart>
      <c:valAx>
        <c:axId val="32451332"/>
        <c:scaling>
          <c:orientation val="minMax"/>
          <c:max val="235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At val="800"/>
        <c:crossBetween val="midCat"/>
        <c:dispUnits/>
        <c:majorUnit val="100"/>
        <c:minorUnit val="10"/>
      </c:valAx>
      <c:valAx>
        <c:axId val="23626533"/>
        <c:scaling>
          <c:orientation val="minMax"/>
          <c:max val="1450"/>
          <c:min val="1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1332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Profil en long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35"/>
              <c:pt idx="0">
                <c:v>0</c:v>
              </c:pt>
              <c:pt idx="1">
                <c:v>36</c:v>
              </c:pt>
              <c:pt idx="2">
                <c:v>83</c:v>
              </c:pt>
              <c:pt idx="3">
                <c:v>114</c:v>
              </c:pt>
              <c:pt idx="4">
                <c:v>134</c:v>
              </c:pt>
              <c:pt idx="5">
                <c:v>200</c:v>
              </c:pt>
              <c:pt idx="6">
                <c:v>388</c:v>
              </c:pt>
              <c:pt idx="7">
                <c:v>400</c:v>
              </c:pt>
              <c:pt idx="8">
                <c:v>433</c:v>
              </c:pt>
              <c:pt idx="9">
                <c:v>453</c:v>
              </c:pt>
              <c:pt idx="10">
                <c:v>566</c:v>
              </c:pt>
              <c:pt idx="11">
                <c:v>596</c:v>
              </c:pt>
              <c:pt idx="12">
                <c:v>821</c:v>
              </c:pt>
              <c:pt idx="13">
                <c:v>871</c:v>
              </c:pt>
              <c:pt idx="14">
                <c:v>1066</c:v>
              </c:pt>
              <c:pt idx="15">
                <c:v>1097</c:v>
              </c:pt>
              <c:pt idx="16">
                <c:v>1190</c:v>
              </c:pt>
              <c:pt idx="17">
                <c:v>1244</c:v>
              </c:pt>
              <c:pt idx="18">
                <c:v>1274</c:v>
              </c:pt>
              <c:pt idx="19">
                <c:v>1302</c:v>
              </c:pt>
              <c:pt idx="20">
                <c:v>1332</c:v>
              </c:pt>
              <c:pt idx="21">
                <c:v>1357</c:v>
              </c:pt>
              <c:pt idx="22">
                <c:v>1392</c:v>
              </c:pt>
              <c:pt idx="23">
                <c:v>1445</c:v>
              </c:pt>
              <c:pt idx="24">
                <c:v>1455</c:v>
              </c:pt>
              <c:pt idx="25">
                <c:v>1470</c:v>
              </c:pt>
              <c:pt idx="26">
                <c:v>1495</c:v>
              </c:pt>
              <c:pt idx="27">
                <c:v>1554</c:v>
              </c:pt>
              <c:pt idx="28">
                <c:v>1593</c:v>
              </c:pt>
              <c:pt idx="29">
                <c:v>1664</c:v>
              </c:pt>
              <c:pt idx="30">
                <c:v>1708</c:v>
              </c:pt>
              <c:pt idx="31">
                <c:v>1786</c:v>
              </c:pt>
              <c:pt idx="32">
                <c:v>1830</c:v>
              </c:pt>
              <c:pt idx="33">
                <c:v>1911</c:v>
              </c:pt>
              <c:pt idx="34">
                <c:v>2022</c:v>
              </c:pt>
            </c:numLit>
          </c:xVal>
          <c:yVal>
            <c:numLit>
              <c:ptCount val="35"/>
              <c:pt idx="0">
                <c:v>1950</c:v>
              </c:pt>
              <c:pt idx="1">
                <c:v>1815</c:v>
              </c:pt>
              <c:pt idx="2">
                <c:v>1775</c:v>
              </c:pt>
              <c:pt idx="3">
                <c:v>1750</c:v>
              </c:pt>
              <c:pt idx="4">
                <c:v>1725</c:v>
              </c:pt>
              <c:pt idx="5">
                <c:v>1675</c:v>
              </c:pt>
              <c:pt idx="6">
                <c:v>1555</c:v>
              </c:pt>
              <c:pt idx="7">
                <c:v>1550</c:v>
              </c:pt>
              <c:pt idx="8">
                <c:v>1525</c:v>
              </c:pt>
              <c:pt idx="9">
                <c:v>1520</c:v>
              </c:pt>
              <c:pt idx="10">
                <c:v>1450</c:v>
              </c:pt>
              <c:pt idx="11">
                <c:v>1445</c:v>
              </c:pt>
              <c:pt idx="12">
                <c:v>1335</c:v>
              </c:pt>
              <c:pt idx="13">
                <c:v>1315</c:v>
              </c:pt>
              <c:pt idx="14">
                <c:v>1230</c:v>
              </c:pt>
              <c:pt idx="15">
                <c:v>1220</c:v>
              </c:pt>
              <c:pt idx="16">
                <c:v>1185</c:v>
              </c:pt>
              <c:pt idx="17">
                <c:v>1160</c:v>
              </c:pt>
              <c:pt idx="18">
                <c:v>1150</c:v>
              </c:pt>
              <c:pt idx="19">
                <c:v>1145</c:v>
              </c:pt>
              <c:pt idx="20">
                <c:v>1130</c:v>
              </c:pt>
              <c:pt idx="21">
                <c:v>1125</c:v>
              </c:pt>
              <c:pt idx="22">
                <c:v>1110</c:v>
              </c:pt>
              <c:pt idx="23">
                <c:v>1100</c:v>
              </c:pt>
              <c:pt idx="24">
                <c:v>1090</c:v>
              </c:pt>
              <c:pt idx="25">
                <c:v>1080</c:v>
              </c:pt>
              <c:pt idx="26">
                <c:v>1070</c:v>
              </c:pt>
              <c:pt idx="27">
                <c:v>1050</c:v>
              </c:pt>
              <c:pt idx="28">
                <c:v>1040</c:v>
              </c:pt>
              <c:pt idx="29">
                <c:v>1025</c:v>
              </c:pt>
              <c:pt idx="30">
                <c:v>1015</c:v>
              </c:pt>
              <c:pt idx="31">
                <c:v>1000</c:v>
              </c:pt>
              <c:pt idx="32">
                <c:v>993</c:v>
              </c:pt>
              <c:pt idx="33">
                <c:v>975</c:v>
              </c:pt>
              <c:pt idx="34">
                <c:v>960</c:v>
              </c:pt>
            </c:numLit>
          </c:yVal>
          <c:smooth val="0"/>
        </c:ser>
        <c:axId val="11312206"/>
        <c:axId val="34700991"/>
      </c:scatterChart>
      <c:valAx>
        <c:axId val="11312206"/>
        <c:scaling>
          <c:orientation val="minMax"/>
          <c:max val="2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Distance horizontale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At val="900"/>
        <c:crossBetween val="midCat"/>
        <c:dispUnits/>
        <c:majorUnit val="200"/>
        <c:minorUnit val="50"/>
      </c:valAx>
      <c:valAx>
        <c:axId val="34700991"/>
        <c:scaling>
          <c:orientation val="minMax"/>
          <c:max val="20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51</xdr:row>
      <xdr:rowOff>47625</xdr:rowOff>
    </xdr:from>
    <xdr:to>
      <xdr:col>9</xdr:col>
      <xdr:colOff>85725</xdr:colOff>
      <xdr:row>70</xdr:row>
      <xdr:rowOff>152400</xdr:rowOff>
    </xdr:to>
    <xdr:graphicFrame>
      <xdr:nvGraphicFramePr>
        <xdr:cNvPr id="1" name="Chart 3"/>
        <xdr:cNvGraphicFramePr/>
      </xdr:nvGraphicFramePr>
      <xdr:xfrm>
        <a:off x="19050" y="8639175"/>
        <a:ext cx="43624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51</xdr:row>
      <xdr:rowOff>47625</xdr:rowOff>
    </xdr:from>
    <xdr:to>
      <xdr:col>13</xdr:col>
      <xdr:colOff>561975</xdr:colOff>
      <xdr:row>71</xdr:row>
      <xdr:rowOff>0</xdr:rowOff>
    </xdr:to>
    <xdr:graphicFrame>
      <xdr:nvGraphicFramePr>
        <xdr:cNvPr id="2" name="Chart 6"/>
        <xdr:cNvGraphicFramePr/>
      </xdr:nvGraphicFramePr>
      <xdr:xfrm>
        <a:off x="4419600" y="8639175"/>
        <a:ext cx="393382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0</xdr:row>
      <xdr:rowOff>0</xdr:rowOff>
    </xdr:from>
    <xdr:to>
      <xdr:col>14</xdr:col>
      <xdr:colOff>190500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90950" y="0"/>
        <a:ext cx="4772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54</xdr:row>
      <xdr:rowOff>9525</xdr:rowOff>
    </xdr:from>
    <xdr:to>
      <xdr:col>9</xdr:col>
      <xdr:colOff>180975</xdr:colOff>
      <xdr:row>73</xdr:row>
      <xdr:rowOff>85725</xdr:rowOff>
    </xdr:to>
    <xdr:graphicFrame>
      <xdr:nvGraphicFramePr>
        <xdr:cNvPr id="2" name="Chart 3"/>
        <xdr:cNvGraphicFramePr/>
      </xdr:nvGraphicFramePr>
      <xdr:xfrm>
        <a:off x="28575" y="9086850"/>
        <a:ext cx="44481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54</xdr:row>
      <xdr:rowOff>0</xdr:rowOff>
    </xdr:from>
    <xdr:to>
      <xdr:col>13</xdr:col>
      <xdr:colOff>542925</xdr:colOff>
      <xdr:row>73</xdr:row>
      <xdr:rowOff>123825</xdr:rowOff>
    </xdr:to>
    <xdr:graphicFrame>
      <xdr:nvGraphicFramePr>
        <xdr:cNvPr id="3" name="Chart 4"/>
        <xdr:cNvGraphicFramePr/>
      </xdr:nvGraphicFramePr>
      <xdr:xfrm>
        <a:off x="4543425" y="9077325"/>
        <a:ext cx="37909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9525</xdr:rowOff>
    </xdr:from>
    <xdr:to>
      <xdr:col>16</xdr:col>
      <xdr:colOff>304800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876800" y="752475"/>
        <a:ext cx="4876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10</xdr:col>
      <xdr:colOff>9525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0" y="523875"/>
          <a:ext cx="2295525" cy="971550"/>
        </a:xfrm>
        <a:prstGeom prst="rtTriangl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638175</xdr:colOff>
      <xdr:row>6</xdr:row>
      <xdr:rowOff>152400</xdr:rowOff>
    </xdr:from>
    <xdr:ext cx="190500" cy="247650"/>
    <xdr:sp>
      <xdr:nvSpPr>
        <xdr:cNvPr id="2" name="TextBox 2"/>
        <xdr:cNvSpPr txBox="1">
          <a:spLocks noChangeArrowheads="1"/>
        </xdr:cNvSpPr>
      </xdr:nvSpPr>
      <xdr:spPr>
        <a:xfrm>
          <a:off x="4448175" y="11620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4"/>
  <sheetViews>
    <sheetView tabSelected="1" workbookViewId="0" topLeftCell="A1">
      <selection activeCell="P8" sqref="P8"/>
    </sheetView>
  </sheetViews>
  <sheetFormatPr defaultColWidth="11.421875" defaultRowHeight="12.75"/>
  <cols>
    <col min="1" max="1" width="6.7109375" style="0" customWidth="1"/>
    <col min="2" max="2" width="7.7109375" style="0" customWidth="1"/>
    <col min="3" max="3" width="9.7109375" style="0" customWidth="1"/>
    <col min="4" max="4" width="8.7109375" style="0" customWidth="1"/>
    <col min="5" max="5" width="6.7109375" style="0" customWidth="1"/>
    <col min="6" max="6" width="4.7109375" style="0" customWidth="1"/>
    <col min="7" max="8" width="5.7109375" style="0" customWidth="1"/>
    <col min="9" max="9" width="8.7109375" style="0" customWidth="1"/>
    <col min="10" max="10" width="9.7109375" style="0" customWidth="1"/>
    <col min="11" max="11" width="20.7109375" style="0" customWidth="1"/>
    <col min="12" max="12" width="12.28125" style="0" customWidth="1"/>
    <col min="13" max="13" width="9.7109375" style="0" customWidth="1"/>
    <col min="14" max="14" width="8.7109375" style="0" customWidth="1"/>
    <col min="15" max="15" width="10.7109375" style="0" customWidth="1"/>
  </cols>
  <sheetData>
    <row r="1" ht="6" customHeight="1"/>
    <row r="2" spans="1:14" ht="27.75" customHeight="1">
      <c r="A2" s="34" t="s">
        <v>9</v>
      </c>
      <c r="B2" s="62" t="s">
        <v>12</v>
      </c>
      <c r="C2" s="63"/>
      <c r="D2" s="63"/>
      <c r="E2" s="64"/>
      <c r="F2" s="64"/>
      <c r="G2" s="60">
        <v>41004</v>
      </c>
      <c r="H2" s="61"/>
      <c r="I2" s="84" t="s">
        <v>34</v>
      </c>
      <c r="J2" s="85" t="s">
        <v>25</v>
      </c>
      <c r="K2" s="65" t="s">
        <v>24</v>
      </c>
      <c r="L2" s="66"/>
      <c r="M2" s="93" t="s">
        <v>36</v>
      </c>
      <c r="N2" s="89"/>
    </row>
    <row r="3" spans="2:14" ht="12.75">
      <c r="B3" s="52" t="s">
        <v>21</v>
      </c>
      <c r="C3" s="53"/>
      <c r="D3" s="58" t="s">
        <v>0</v>
      </c>
      <c r="E3" s="56" t="s">
        <v>10</v>
      </c>
      <c r="F3" s="54" t="s">
        <v>2</v>
      </c>
      <c r="G3" s="54"/>
      <c r="H3" s="55"/>
      <c r="I3" s="45" t="s">
        <v>22</v>
      </c>
      <c r="J3" s="46"/>
      <c r="K3" s="90" t="s">
        <v>26</v>
      </c>
      <c r="L3" s="37">
        <v>1.5</v>
      </c>
      <c r="M3" s="94">
        <v>1.2</v>
      </c>
      <c r="N3" s="89"/>
    </row>
    <row r="4" spans="1:12" s="5" customFormat="1" ht="38.25">
      <c r="A4" s="23" t="s">
        <v>15</v>
      </c>
      <c r="B4" s="44" t="s">
        <v>6</v>
      </c>
      <c r="C4" s="21" t="s">
        <v>5</v>
      </c>
      <c r="D4" s="59"/>
      <c r="E4" s="57"/>
      <c r="F4" s="47" t="s">
        <v>3</v>
      </c>
      <c r="G4" s="48" t="s">
        <v>4</v>
      </c>
      <c r="H4" s="48" t="s">
        <v>7</v>
      </c>
      <c r="I4" s="48" t="s">
        <v>6</v>
      </c>
      <c r="J4" s="49" t="s">
        <v>5</v>
      </c>
      <c r="K4" s="91" t="s">
        <v>27</v>
      </c>
      <c r="L4" s="92" t="s">
        <v>23</v>
      </c>
    </row>
    <row r="5" spans="1:12" ht="12.75">
      <c r="A5" s="1" t="s">
        <v>1</v>
      </c>
      <c r="B5">
        <v>0</v>
      </c>
      <c r="C5" s="6">
        <v>0</v>
      </c>
      <c r="D5" s="3">
        <v>2900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s="32"/>
      <c r="L5" s="33"/>
    </row>
    <row r="6" spans="1:13" ht="12.75">
      <c r="A6" s="1">
        <f aca="true" t="shared" si="0" ref="A6:A48">ROW($A6:$IV6)-5</f>
        <v>1</v>
      </c>
      <c r="B6" s="15">
        <f>C6-C5</f>
        <v>90</v>
      </c>
      <c r="C6" s="3">
        <v>90</v>
      </c>
      <c r="D6" s="3">
        <v>2850</v>
      </c>
      <c r="E6">
        <f>D5-D6</f>
        <v>50</v>
      </c>
      <c r="F6" s="30">
        <f>ATAN(E6/B6)</f>
        <v>0.507098504392337</v>
      </c>
      <c r="G6" s="2">
        <f>DEGREES(F6)</f>
        <v>29.054604099077146</v>
      </c>
      <c r="H6" s="4">
        <f>E6/B6*100</f>
        <v>55.55555555555556</v>
      </c>
      <c r="I6" s="2">
        <f>B6/COS(F6)</f>
        <v>102.95630140987</v>
      </c>
      <c r="J6" s="2">
        <f>J5+I6</f>
        <v>102.95630140987</v>
      </c>
      <c r="K6" s="31">
        <f>IF(G6&gt;=28,IF(G6&gt;33,M$3*L$3*COS(F6),M$3*L$3*COS(F6)*(G6/12-5/3)),IF(G6&gt;=12,M$3*L$3*COS(F6)*(G6/24-0.5),0))</f>
        <v>1.1872722083412282</v>
      </c>
      <c r="L6" s="39">
        <v>1.2</v>
      </c>
      <c r="M6" s="36"/>
    </row>
    <row r="7" spans="1:13" ht="12.75">
      <c r="A7" s="1">
        <f t="shared" si="0"/>
        <v>2</v>
      </c>
      <c r="B7" s="15">
        <f>C7-C6</f>
        <v>70</v>
      </c>
      <c r="C7" s="3">
        <v>160</v>
      </c>
      <c r="D7" s="3">
        <v>2800</v>
      </c>
      <c r="E7">
        <f aca="true" t="shared" si="1" ref="E7:E21">D6-D7</f>
        <v>50</v>
      </c>
      <c r="F7" s="30">
        <f>ATAN(E7/B7)</f>
        <v>0.6202494859828215</v>
      </c>
      <c r="G7" s="2">
        <f aca="true" t="shared" si="2" ref="G7:G48">DEGREES(F7)</f>
        <v>35.53767779197438</v>
      </c>
      <c r="H7" s="4">
        <f aca="true" t="shared" si="3" ref="H7:H48">E7/B7*100</f>
        <v>71.42857142857143</v>
      </c>
      <c r="I7" s="2">
        <f aca="true" t="shared" si="4" ref="I7:I48">B7/COS(F7)</f>
        <v>86.02325267042626</v>
      </c>
      <c r="J7" s="2">
        <f aca="true" t="shared" si="5" ref="J7:J48">J6+I7</f>
        <v>188.97955408029625</v>
      </c>
      <c r="K7" s="31">
        <f aca="true" t="shared" si="6" ref="K7:K48">IF(G7&gt;=28,IF(G7&gt;33,M$3*L$3*COS(F7),M$3*L$3*COS(F7)*(G7/12-5/3)),IF(G7&gt;=12,M$3*L$3*COS(F7)*(G7/24-0.5),0))</f>
        <v>1.4647202481721229</v>
      </c>
      <c r="L7" s="39">
        <v>1.2</v>
      </c>
      <c r="M7" s="36"/>
    </row>
    <row r="8" spans="1:13" ht="12.75">
      <c r="A8" s="1">
        <f t="shared" si="0"/>
        <v>3</v>
      </c>
      <c r="B8" s="15">
        <f aca="true" t="shared" si="7" ref="B8:B48">C8-C7</f>
        <v>65</v>
      </c>
      <c r="C8" s="3">
        <v>225</v>
      </c>
      <c r="D8" s="3">
        <v>2750</v>
      </c>
      <c r="E8">
        <f t="shared" si="1"/>
        <v>50</v>
      </c>
      <c r="F8" s="30">
        <f aca="true" t="shared" si="8" ref="F8:F48">ATAN(E8/B8)</f>
        <v>0.6556956262415362</v>
      </c>
      <c r="G8" s="2">
        <f t="shared" si="2"/>
        <v>37.568592028827496</v>
      </c>
      <c r="H8" s="4">
        <f t="shared" si="3"/>
        <v>76.92307692307693</v>
      </c>
      <c r="I8" s="2">
        <f t="shared" si="4"/>
        <v>82.00609733428362</v>
      </c>
      <c r="J8" s="2">
        <f t="shared" si="5"/>
        <v>270.9856514145799</v>
      </c>
      <c r="K8" s="31">
        <f t="shared" si="6"/>
        <v>1.42672318038828</v>
      </c>
      <c r="L8" s="39">
        <v>1.2</v>
      </c>
      <c r="M8" s="36"/>
    </row>
    <row r="9" spans="1:12" ht="12.75">
      <c r="A9" s="1">
        <f t="shared" si="0"/>
        <v>4</v>
      </c>
      <c r="B9" s="15">
        <f t="shared" si="7"/>
        <v>75</v>
      </c>
      <c r="C9" s="3">
        <v>300</v>
      </c>
      <c r="D9" s="3">
        <v>2700</v>
      </c>
      <c r="E9">
        <f t="shared" si="1"/>
        <v>50</v>
      </c>
      <c r="F9" s="30">
        <f t="shared" si="8"/>
        <v>0.5880026035475675</v>
      </c>
      <c r="G9" s="2">
        <f t="shared" si="2"/>
        <v>33.690067525979785</v>
      </c>
      <c r="H9" s="4">
        <f t="shared" si="3"/>
        <v>66.66666666666666</v>
      </c>
      <c r="I9" s="2">
        <f t="shared" si="4"/>
        <v>90.13878188659973</v>
      </c>
      <c r="J9" s="2">
        <f t="shared" si="5"/>
        <v>361.1244333011796</v>
      </c>
      <c r="K9" s="31">
        <f t="shared" si="6"/>
        <v>1.4976905298081185</v>
      </c>
      <c r="L9" s="39">
        <v>1.2</v>
      </c>
    </row>
    <row r="10" spans="1:12" ht="12.75">
      <c r="A10" s="1">
        <f t="shared" si="0"/>
        <v>5</v>
      </c>
      <c r="B10" s="15">
        <f t="shared" si="7"/>
        <v>75</v>
      </c>
      <c r="C10" s="3">
        <v>375</v>
      </c>
      <c r="D10" s="3">
        <v>2650</v>
      </c>
      <c r="E10">
        <f t="shared" si="1"/>
        <v>50</v>
      </c>
      <c r="F10" s="30">
        <f t="shared" si="8"/>
        <v>0.5880026035475675</v>
      </c>
      <c r="G10" s="2">
        <f t="shared" si="2"/>
        <v>33.690067525979785</v>
      </c>
      <c r="H10" s="4">
        <f t="shared" si="3"/>
        <v>66.66666666666666</v>
      </c>
      <c r="I10" s="2">
        <f t="shared" si="4"/>
        <v>90.13878188659973</v>
      </c>
      <c r="J10" s="2">
        <f t="shared" si="5"/>
        <v>451.26321518777934</v>
      </c>
      <c r="K10" s="31">
        <f t="shared" si="6"/>
        <v>1.4976905298081185</v>
      </c>
      <c r="L10" s="39">
        <v>1.2</v>
      </c>
    </row>
    <row r="11" spans="1:12" ht="12.75">
      <c r="A11" s="1">
        <f t="shared" si="0"/>
        <v>6</v>
      </c>
      <c r="B11" s="15">
        <f t="shared" si="7"/>
        <v>85</v>
      </c>
      <c r="C11" s="3">
        <v>460</v>
      </c>
      <c r="D11" s="3">
        <v>2600</v>
      </c>
      <c r="E11">
        <f t="shared" si="1"/>
        <v>50</v>
      </c>
      <c r="F11" s="30">
        <f t="shared" si="8"/>
        <v>0.5317240672588056</v>
      </c>
      <c r="G11" s="2">
        <f t="shared" si="2"/>
        <v>30.46554491945988</v>
      </c>
      <c r="H11" s="4">
        <f t="shared" si="3"/>
        <v>58.82352941176471</v>
      </c>
      <c r="I11" s="2">
        <f t="shared" si="4"/>
        <v>98.61541461658011</v>
      </c>
      <c r="J11" s="2">
        <f t="shared" si="5"/>
        <v>549.8786298043594</v>
      </c>
      <c r="K11" s="31">
        <f t="shared" si="6"/>
        <v>1.3530916869529546</v>
      </c>
      <c r="L11" s="39">
        <v>1.2</v>
      </c>
    </row>
    <row r="12" spans="1:12" ht="12.75">
      <c r="A12" s="1">
        <f t="shared" si="0"/>
        <v>7</v>
      </c>
      <c r="B12" s="15">
        <f t="shared" si="7"/>
        <v>80</v>
      </c>
      <c r="C12" s="3">
        <v>540</v>
      </c>
      <c r="D12" s="3">
        <v>2550</v>
      </c>
      <c r="E12">
        <f t="shared" si="1"/>
        <v>50</v>
      </c>
      <c r="F12" s="30">
        <f t="shared" si="8"/>
        <v>0.5585993153435624</v>
      </c>
      <c r="G12" s="2">
        <f t="shared" si="2"/>
        <v>32.005383208083494</v>
      </c>
      <c r="H12" s="4">
        <f t="shared" si="3"/>
        <v>62.5</v>
      </c>
      <c r="I12" s="2">
        <f t="shared" si="4"/>
        <v>94.33981132056603</v>
      </c>
      <c r="J12" s="2">
        <f t="shared" si="5"/>
        <v>644.2184411249254</v>
      </c>
      <c r="K12" s="31">
        <f t="shared" si="6"/>
        <v>1.5270816899078945</v>
      </c>
      <c r="L12" s="39">
        <v>1.2</v>
      </c>
    </row>
    <row r="13" spans="1:12" ht="12.75">
      <c r="A13" s="1">
        <f t="shared" si="0"/>
        <v>8</v>
      </c>
      <c r="B13" s="15">
        <f t="shared" si="7"/>
        <v>90</v>
      </c>
      <c r="C13" s="3">
        <v>630</v>
      </c>
      <c r="D13" s="3">
        <v>2500</v>
      </c>
      <c r="E13">
        <f t="shared" si="1"/>
        <v>50</v>
      </c>
      <c r="F13" s="30">
        <f t="shared" si="8"/>
        <v>0.507098504392337</v>
      </c>
      <c r="G13" s="2">
        <f t="shared" si="2"/>
        <v>29.054604099077146</v>
      </c>
      <c r="H13" s="4">
        <f t="shared" si="3"/>
        <v>55.55555555555556</v>
      </c>
      <c r="I13" s="2">
        <f t="shared" si="4"/>
        <v>102.95630140987</v>
      </c>
      <c r="J13" s="2">
        <f t="shared" si="5"/>
        <v>747.1747425347954</v>
      </c>
      <c r="K13" s="31">
        <f t="shared" si="6"/>
        <v>1.1872722083412282</v>
      </c>
      <c r="L13" s="39">
        <v>1.2</v>
      </c>
    </row>
    <row r="14" spans="1:12" ht="12.75">
      <c r="A14" s="1">
        <f t="shared" si="0"/>
        <v>9</v>
      </c>
      <c r="B14" s="15">
        <f t="shared" si="7"/>
        <v>100</v>
      </c>
      <c r="C14" s="3">
        <v>730</v>
      </c>
      <c r="D14" s="3">
        <v>2450</v>
      </c>
      <c r="E14">
        <f t="shared" si="1"/>
        <v>50</v>
      </c>
      <c r="F14" s="30">
        <f t="shared" si="8"/>
        <v>0.4636476090008061</v>
      </c>
      <c r="G14" s="2">
        <f t="shared" si="2"/>
        <v>26.56505117707799</v>
      </c>
      <c r="H14" s="4">
        <f t="shared" si="3"/>
        <v>50</v>
      </c>
      <c r="I14" s="2">
        <f t="shared" si="4"/>
        <v>111.80339887498948</v>
      </c>
      <c r="J14" s="2">
        <f t="shared" si="5"/>
        <v>858.9781414097849</v>
      </c>
      <c r="K14" s="31">
        <f t="shared" si="6"/>
        <v>0.9770533358312913</v>
      </c>
      <c r="L14" s="39">
        <v>1</v>
      </c>
    </row>
    <row r="15" spans="1:12" ht="12.75">
      <c r="A15" s="1">
        <f t="shared" si="0"/>
        <v>10</v>
      </c>
      <c r="B15" s="15">
        <f t="shared" si="7"/>
        <v>85</v>
      </c>
      <c r="C15" s="3">
        <v>815</v>
      </c>
      <c r="D15" s="3">
        <v>2400</v>
      </c>
      <c r="E15">
        <f t="shared" si="1"/>
        <v>50</v>
      </c>
      <c r="F15" s="30">
        <f t="shared" si="8"/>
        <v>0.5317240672588056</v>
      </c>
      <c r="G15" s="2">
        <f t="shared" si="2"/>
        <v>30.46554491945988</v>
      </c>
      <c r="H15" s="4">
        <f t="shared" si="3"/>
        <v>58.82352941176471</v>
      </c>
      <c r="I15" s="2">
        <f t="shared" si="4"/>
        <v>98.61541461658011</v>
      </c>
      <c r="J15" s="2">
        <f t="shared" si="5"/>
        <v>957.593556026365</v>
      </c>
      <c r="K15" s="31">
        <f t="shared" si="6"/>
        <v>1.3530916869529546</v>
      </c>
      <c r="L15" s="39">
        <v>1</v>
      </c>
    </row>
    <row r="16" spans="1:12" ht="12.75">
      <c r="A16" s="1">
        <f t="shared" si="0"/>
        <v>11</v>
      </c>
      <c r="B16" s="15">
        <f t="shared" si="7"/>
        <v>95</v>
      </c>
      <c r="C16" s="3">
        <v>910</v>
      </c>
      <c r="D16" s="3">
        <v>2350</v>
      </c>
      <c r="E16">
        <f t="shared" si="1"/>
        <v>50</v>
      </c>
      <c r="F16" s="30">
        <f t="shared" si="8"/>
        <v>0.4844779290370232</v>
      </c>
      <c r="G16" s="2">
        <f t="shared" si="2"/>
        <v>27.758540601060023</v>
      </c>
      <c r="H16" s="4">
        <f t="shared" si="3"/>
        <v>52.63157894736842</v>
      </c>
      <c r="I16" s="2">
        <f t="shared" si="4"/>
        <v>107.35455276791944</v>
      </c>
      <c r="J16" s="2">
        <f t="shared" si="5"/>
        <v>1064.9481087942845</v>
      </c>
      <c r="K16" s="31">
        <f t="shared" si="6"/>
        <v>1.0458764802018248</v>
      </c>
      <c r="L16" s="39">
        <v>1</v>
      </c>
    </row>
    <row r="17" spans="1:12" ht="12.75">
      <c r="A17" s="1">
        <f t="shared" si="0"/>
        <v>12</v>
      </c>
      <c r="B17" s="15">
        <f t="shared" si="7"/>
        <v>90</v>
      </c>
      <c r="C17" s="3">
        <v>1000</v>
      </c>
      <c r="D17" s="3">
        <v>2300</v>
      </c>
      <c r="E17">
        <f t="shared" si="1"/>
        <v>50</v>
      </c>
      <c r="F17" s="30">
        <f t="shared" si="8"/>
        <v>0.507098504392337</v>
      </c>
      <c r="G17" s="2">
        <f t="shared" si="2"/>
        <v>29.054604099077146</v>
      </c>
      <c r="H17" s="4">
        <f t="shared" si="3"/>
        <v>55.55555555555556</v>
      </c>
      <c r="I17" s="2">
        <f t="shared" si="4"/>
        <v>102.95630140987</v>
      </c>
      <c r="J17" s="2">
        <f t="shared" si="5"/>
        <v>1167.9044102041546</v>
      </c>
      <c r="K17" s="31">
        <f t="shared" si="6"/>
        <v>1.1872722083412282</v>
      </c>
      <c r="L17" s="39">
        <v>1</v>
      </c>
    </row>
    <row r="18" spans="1:12" ht="12.75">
      <c r="A18" s="1">
        <f t="shared" si="0"/>
        <v>13</v>
      </c>
      <c r="B18" s="15">
        <f t="shared" si="7"/>
        <v>95</v>
      </c>
      <c r="C18" s="3">
        <v>1095</v>
      </c>
      <c r="D18" s="3">
        <v>2250</v>
      </c>
      <c r="E18">
        <f t="shared" si="1"/>
        <v>50</v>
      </c>
      <c r="F18" s="30">
        <f t="shared" si="8"/>
        <v>0.4844779290370232</v>
      </c>
      <c r="G18" s="2">
        <f t="shared" si="2"/>
        <v>27.758540601060023</v>
      </c>
      <c r="H18" s="4">
        <f t="shared" si="3"/>
        <v>52.63157894736842</v>
      </c>
      <c r="I18" s="2">
        <f t="shared" si="4"/>
        <v>107.35455276791944</v>
      </c>
      <c r="J18" s="2">
        <f t="shared" si="5"/>
        <v>1275.258962972074</v>
      </c>
      <c r="K18" s="31">
        <f t="shared" si="6"/>
        <v>1.0458764802018248</v>
      </c>
      <c r="L18" s="39">
        <v>1</v>
      </c>
    </row>
    <row r="19" spans="1:12" ht="12.75">
      <c r="A19" s="1">
        <f t="shared" si="0"/>
        <v>14</v>
      </c>
      <c r="B19" s="15">
        <f t="shared" si="7"/>
        <v>105</v>
      </c>
      <c r="C19" s="3">
        <v>1200</v>
      </c>
      <c r="D19" s="3">
        <v>2200</v>
      </c>
      <c r="E19">
        <f t="shared" si="1"/>
        <v>50</v>
      </c>
      <c r="F19" s="30">
        <f t="shared" si="8"/>
        <v>0.4444192099010989</v>
      </c>
      <c r="G19" s="2">
        <f t="shared" si="2"/>
        <v>25.463345061871614</v>
      </c>
      <c r="H19" s="4">
        <f t="shared" si="3"/>
        <v>47.61904761904761</v>
      </c>
      <c r="I19" s="2">
        <f t="shared" si="4"/>
        <v>116.29703349613007</v>
      </c>
      <c r="J19" s="2">
        <f t="shared" si="5"/>
        <v>1391.555996468204</v>
      </c>
      <c r="K19" s="31">
        <f t="shared" si="6"/>
        <v>0.9116642030750253</v>
      </c>
      <c r="L19" s="39">
        <v>1</v>
      </c>
    </row>
    <row r="20" spans="1:12" ht="12.75">
      <c r="A20" s="1">
        <f t="shared" si="0"/>
        <v>15</v>
      </c>
      <c r="B20" s="15">
        <f t="shared" si="7"/>
        <v>95</v>
      </c>
      <c r="C20" s="3">
        <v>1295</v>
      </c>
      <c r="D20" s="3">
        <v>2150</v>
      </c>
      <c r="E20">
        <f t="shared" si="1"/>
        <v>50</v>
      </c>
      <c r="F20" s="30">
        <f t="shared" si="8"/>
        <v>0.4844779290370232</v>
      </c>
      <c r="G20" s="2">
        <f t="shared" si="2"/>
        <v>27.758540601060023</v>
      </c>
      <c r="H20" s="4">
        <f t="shared" si="3"/>
        <v>52.63157894736842</v>
      </c>
      <c r="I20" s="2">
        <f t="shared" si="4"/>
        <v>107.35455276791944</v>
      </c>
      <c r="J20" s="2">
        <f t="shared" si="5"/>
        <v>1498.9105492361234</v>
      </c>
      <c r="K20" s="31">
        <f t="shared" si="6"/>
        <v>1.0458764802018248</v>
      </c>
      <c r="L20" s="39">
        <v>1</v>
      </c>
    </row>
    <row r="21" spans="1:12" ht="12.75">
      <c r="A21" s="1">
        <f t="shared" si="0"/>
        <v>16</v>
      </c>
      <c r="B21" s="15">
        <f t="shared" si="7"/>
        <v>95</v>
      </c>
      <c r="C21" s="3">
        <v>1390</v>
      </c>
      <c r="D21" s="3">
        <v>2100</v>
      </c>
      <c r="E21">
        <f t="shared" si="1"/>
        <v>50</v>
      </c>
      <c r="F21" s="30">
        <f t="shared" si="8"/>
        <v>0.4844779290370232</v>
      </c>
      <c r="G21" s="2">
        <f t="shared" si="2"/>
        <v>27.758540601060023</v>
      </c>
      <c r="H21" s="4">
        <f t="shared" si="3"/>
        <v>52.63157894736842</v>
      </c>
      <c r="I21" s="2">
        <f t="shared" si="4"/>
        <v>107.35455276791944</v>
      </c>
      <c r="J21" s="2">
        <f t="shared" si="5"/>
        <v>1606.2651020040428</v>
      </c>
      <c r="K21" s="31">
        <f t="shared" si="6"/>
        <v>1.0458764802018248</v>
      </c>
      <c r="L21" s="39">
        <v>1</v>
      </c>
    </row>
    <row r="22" spans="1:14" ht="12.75">
      <c r="A22" s="1">
        <f t="shared" si="0"/>
        <v>17</v>
      </c>
      <c r="B22" s="15">
        <f t="shared" si="7"/>
        <v>85</v>
      </c>
      <c r="C22" s="3">
        <v>1475</v>
      </c>
      <c r="D22" s="3">
        <v>2050</v>
      </c>
      <c r="E22">
        <f aca="true" t="shared" si="9" ref="E22:E48">D21-D22</f>
        <v>50</v>
      </c>
      <c r="F22" s="30">
        <f t="shared" si="8"/>
        <v>0.5317240672588056</v>
      </c>
      <c r="G22" s="2">
        <f t="shared" si="2"/>
        <v>30.46554491945988</v>
      </c>
      <c r="H22" s="4">
        <f t="shared" si="3"/>
        <v>58.82352941176471</v>
      </c>
      <c r="I22" s="2">
        <f t="shared" si="4"/>
        <v>98.61541461658011</v>
      </c>
      <c r="J22" s="2">
        <f t="shared" si="5"/>
        <v>1704.880516620623</v>
      </c>
      <c r="K22" s="31">
        <f t="shared" si="6"/>
        <v>1.3530916869529546</v>
      </c>
      <c r="L22" s="39">
        <v>1</v>
      </c>
      <c r="N22" s="35"/>
    </row>
    <row r="23" spans="1:14" ht="12.75">
      <c r="A23" s="1">
        <f t="shared" si="0"/>
        <v>18</v>
      </c>
      <c r="B23" s="15">
        <f t="shared" si="7"/>
        <v>85</v>
      </c>
      <c r="C23" s="3">
        <v>1560</v>
      </c>
      <c r="D23" s="3">
        <v>2000</v>
      </c>
      <c r="E23">
        <f t="shared" si="9"/>
        <v>50</v>
      </c>
      <c r="F23" s="30">
        <f t="shared" si="8"/>
        <v>0.5317240672588056</v>
      </c>
      <c r="G23" s="2">
        <f t="shared" si="2"/>
        <v>30.46554491945988</v>
      </c>
      <c r="H23" s="4">
        <f t="shared" si="3"/>
        <v>58.82352941176471</v>
      </c>
      <c r="I23" s="2">
        <f t="shared" si="4"/>
        <v>98.61541461658011</v>
      </c>
      <c r="J23" s="2">
        <f t="shared" si="5"/>
        <v>1803.4959312372032</v>
      </c>
      <c r="K23" s="31">
        <f t="shared" si="6"/>
        <v>1.3530916869529546</v>
      </c>
      <c r="L23" s="39">
        <v>1</v>
      </c>
      <c r="N23" s="35"/>
    </row>
    <row r="24" spans="1:12" ht="12.75">
      <c r="A24" s="1">
        <f t="shared" si="0"/>
        <v>19</v>
      </c>
      <c r="B24" s="15">
        <f t="shared" si="7"/>
        <v>80</v>
      </c>
      <c r="C24" s="3">
        <v>1640</v>
      </c>
      <c r="D24" s="3">
        <v>1950</v>
      </c>
      <c r="E24">
        <f t="shared" si="9"/>
        <v>50</v>
      </c>
      <c r="F24" s="30">
        <f t="shared" si="8"/>
        <v>0.5585993153435624</v>
      </c>
      <c r="G24" s="2">
        <f t="shared" si="2"/>
        <v>32.005383208083494</v>
      </c>
      <c r="H24" s="4">
        <f t="shared" si="3"/>
        <v>62.5</v>
      </c>
      <c r="I24" s="2">
        <f t="shared" si="4"/>
        <v>94.33981132056603</v>
      </c>
      <c r="J24" s="2">
        <f t="shared" si="5"/>
        <v>1897.8357425577692</v>
      </c>
      <c r="K24" s="31">
        <f t="shared" si="6"/>
        <v>1.5270816899078945</v>
      </c>
      <c r="L24" s="39">
        <v>1</v>
      </c>
    </row>
    <row r="25" spans="1:12" ht="12.75">
      <c r="A25" s="1">
        <f t="shared" si="0"/>
        <v>20</v>
      </c>
      <c r="B25" s="15">
        <f t="shared" si="7"/>
        <v>95</v>
      </c>
      <c r="C25" s="3">
        <v>1735</v>
      </c>
      <c r="D25" s="3">
        <v>1900</v>
      </c>
      <c r="E25">
        <f t="shared" si="9"/>
        <v>50</v>
      </c>
      <c r="F25" s="30">
        <f t="shared" si="8"/>
        <v>0.4844779290370232</v>
      </c>
      <c r="G25" s="2">
        <f t="shared" si="2"/>
        <v>27.758540601060023</v>
      </c>
      <c r="H25" s="4">
        <f t="shared" si="3"/>
        <v>52.63157894736842</v>
      </c>
      <c r="I25" s="2">
        <f t="shared" si="4"/>
        <v>107.35455276791944</v>
      </c>
      <c r="J25" s="2">
        <f t="shared" si="5"/>
        <v>2005.1902953256886</v>
      </c>
      <c r="K25" s="31">
        <f t="shared" si="6"/>
        <v>1.0458764802018248</v>
      </c>
      <c r="L25" s="39">
        <v>1</v>
      </c>
    </row>
    <row r="26" spans="1:12" ht="12.75">
      <c r="A26" s="1">
        <f t="shared" si="0"/>
        <v>21</v>
      </c>
      <c r="B26" s="15">
        <f t="shared" si="7"/>
        <v>115</v>
      </c>
      <c r="C26" s="3">
        <v>1850</v>
      </c>
      <c r="D26" s="3">
        <v>1850</v>
      </c>
      <c r="E26">
        <f t="shared" si="9"/>
        <v>50</v>
      </c>
      <c r="F26" s="30">
        <f t="shared" si="8"/>
        <v>0.41012734054149097</v>
      </c>
      <c r="G26" s="2">
        <f t="shared" si="2"/>
        <v>23.498565675952097</v>
      </c>
      <c r="H26" s="4">
        <f t="shared" si="3"/>
        <v>43.47826086956522</v>
      </c>
      <c r="I26" s="2">
        <f t="shared" si="4"/>
        <v>125.39936203984452</v>
      </c>
      <c r="J26" s="2">
        <f t="shared" si="5"/>
        <v>2130.589657365533</v>
      </c>
      <c r="K26" s="31">
        <f t="shared" si="6"/>
        <v>0.790874270345768</v>
      </c>
      <c r="L26" s="39">
        <v>0.8</v>
      </c>
    </row>
    <row r="27" spans="1:12" ht="12.75">
      <c r="A27" s="1">
        <f t="shared" si="0"/>
        <v>22</v>
      </c>
      <c r="B27" s="15">
        <f t="shared" si="7"/>
        <v>90</v>
      </c>
      <c r="C27" s="3">
        <v>1940</v>
      </c>
      <c r="D27" s="3">
        <v>1800</v>
      </c>
      <c r="E27">
        <f t="shared" si="9"/>
        <v>50</v>
      </c>
      <c r="F27" s="30">
        <f t="shared" si="8"/>
        <v>0.507098504392337</v>
      </c>
      <c r="G27" s="2">
        <f t="shared" si="2"/>
        <v>29.054604099077146</v>
      </c>
      <c r="H27" s="4">
        <f t="shared" si="3"/>
        <v>55.55555555555556</v>
      </c>
      <c r="I27" s="2">
        <f t="shared" si="4"/>
        <v>102.95630140987</v>
      </c>
      <c r="J27" s="2">
        <f t="shared" si="5"/>
        <v>2233.545958775403</v>
      </c>
      <c r="K27" s="31">
        <f t="shared" si="6"/>
        <v>1.1872722083412282</v>
      </c>
      <c r="L27" s="39">
        <v>0.8</v>
      </c>
    </row>
    <row r="28" spans="1:12" ht="12.75">
      <c r="A28" s="1">
        <f t="shared" si="0"/>
        <v>23</v>
      </c>
      <c r="B28" s="15">
        <f t="shared" si="7"/>
        <v>120</v>
      </c>
      <c r="C28" s="3">
        <v>2060</v>
      </c>
      <c r="D28" s="3">
        <v>1750</v>
      </c>
      <c r="E28">
        <f t="shared" si="9"/>
        <v>50</v>
      </c>
      <c r="F28" s="30">
        <f t="shared" si="8"/>
        <v>0.39479111969976155</v>
      </c>
      <c r="G28" s="2">
        <f t="shared" si="2"/>
        <v>22.61986494804043</v>
      </c>
      <c r="H28" s="4">
        <f t="shared" si="3"/>
        <v>41.66666666666667</v>
      </c>
      <c r="I28" s="2">
        <f t="shared" si="4"/>
        <v>130</v>
      </c>
      <c r="J28" s="2">
        <f t="shared" si="5"/>
        <v>2363.545958775403</v>
      </c>
      <c r="K28" s="31">
        <f t="shared" si="6"/>
        <v>0.7352214194797219</v>
      </c>
      <c r="L28" s="39">
        <v>0.8</v>
      </c>
    </row>
    <row r="29" spans="1:12" ht="12.75">
      <c r="A29" s="1">
        <f t="shared" si="0"/>
        <v>24</v>
      </c>
      <c r="B29" s="15">
        <f t="shared" si="7"/>
        <v>85</v>
      </c>
      <c r="C29" s="3">
        <v>2145</v>
      </c>
      <c r="D29" s="3">
        <v>1700</v>
      </c>
      <c r="E29">
        <f t="shared" si="9"/>
        <v>50</v>
      </c>
      <c r="F29" s="30">
        <f t="shared" si="8"/>
        <v>0.5317240672588056</v>
      </c>
      <c r="G29" s="2">
        <f t="shared" si="2"/>
        <v>30.46554491945988</v>
      </c>
      <c r="H29" s="4">
        <f t="shared" si="3"/>
        <v>58.82352941176471</v>
      </c>
      <c r="I29" s="2">
        <f t="shared" si="4"/>
        <v>98.61541461658011</v>
      </c>
      <c r="J29" s="2">
        <f t="shared" si="5"/>
        <v>2462.161373391983</v>
      </c>
      <c r="K29" s="31">
        <f t="shared" si="6"/>
        <v>1.3530916869529546</v>
      </c>
      <c r="L29" s="39">
        <v>0.8</v>
      </c>
    </row>
    <row r="30" spans="1:12" ht="12.75">
      <c r="A30" s="1">
        <f t="shared" si="0"/>
        <v>25</v>
      </c>
      <c r="B30" s="15">
        <f t="shared" si="7"/>
        <v>90</v>
      </c>
      <c r="C30" s="3">
        <v>2235</v>
      </c>
      <c r="D30" s="3">
        <v>1650</v>
      </c>
      <c r="E30">
        <f t="shared" si="9"/>
        <v>50</v>
      </c>
      <c r="F30" s="30">
        <f t="shared" si="8"/>
        <v>0.507098504392337</v>
      </c>
      <c r="G30" s="2">
        <f t="shared" si="2"/>
        <v>29.054604099077146</v>
      </c>
      <c r="H30" s="4">
        <f t="shared" si="3"/>
        <v>55.55555555555556</v>
      </c>
      <c r="I30" s="2">
        <f t="shared" si="4"/>
        <v>102.95630140987</v>
      </c>
      <c r="J30" s="2">
        <f t="shared" si="5"/>
        <v>2565.117674801853</v>
      </c>
      <c r="K30" s="31">
        <f t="shared" si="6"/>
        <v>1.1872722083412282</v>
      </c>
      <c r="L30" s="39">
        <v>0.8</v>
      </c>
    </row>
    <row r="31" spans="1:12" ht="12.75">
      <c r="A31" s="1">
        <f t="shared" si="0"/>
        <v>26</v>
      </c>
      <c r="B31" s="15">
        <f t="shared" si="7"/>
        <v>105</v>
      </c>
      <c r="C31" s="3">
        <v>2340</v>
      </c>
      <c r="D31" s="3">
        <v>1600</v>
      </c>
      <c r="E31">
        <f t="shared" si="9"/>
        <v>50</v>
      </c>
      <c r="F31" s="30">
        <f t="shared" si="8"/>
        <v>0.4444192099010989</v>
      </c>
      <c r="G31" s="2">
        <f t="shared" si="2"/>
        <v>25.463345061871614</v>
      </c>
      <c r="H31" s="4">
        <f t="shared" si="3"/>
        <v>47.61904761904761</v>
      </c>
      <c r="I31" s="2">
        <f t="shared" si="4"/>
        <v>116.29703349613007</v>
      </c>
      <c r="J31" s="2">
        <f t="shared" si="5"/>
        <v>2681.414708297983</v>
      </c>
      <c r="K31" s="31">
        <f t="shared" si="6"/>
        <v>0.9116642030750253</v>
      </c>
      <c r="L31" s="39">
        <v>0.8</v>
      </c>
    </row>
    <row r="32" spans="1:12" ht="12.75">
      <c r="A32" s="1">
        <f t="shared" si="0"/>
        <v>27</v>
      </c>
      <c r="B32" s="15">
        <f t="shared" si="7"/>
        <v>125</v>
      </c>
      <c r="C32" s="3">
        <v>2465</v>
      </c>
      <c r="D32" s="3">
        <v>1550</v>
      </c>
      <c r="E32">
        <f t="shared" si="9"/>
        <v>50</v>
      </c>
      <c r="F32" s="30">
        <f t="shared" si="8"/>
        <v>0.3805063771123649</v>
      </c>
      <c r="G32" s="2">
        <f t="shared" si="2"/>
        <v>21.80140948635181</v>
      </c>
      <c r="H32" s="4">
        <f t="shared" si="3"/>
        <v>40</v>
      </c>
      <c r="I32" s="2">
        <f t="shared" si="4"/>
        <v>134.6291201783626</v>
      </c>
      <c r="J32" s="2">
        <f t="shared" si="5"/>
        <v>2816.0438284763454</v>
      </c>
      <c r="K32" s="31">
        <f t="shared" si="6"/>
        <v>0.6825285184424489</v>
      </c>
      <c r="L32" s="39">
        <v>0.6</v>
      </c>
    </row>
    <row r="33" spans="1:12" ht="12.75">
      <c r="A33" s="1">
        <f t="shared" si="0"/>
        <v>28</v>
      </c>
      <c r="B33" s="15">
        <f t="shared" si="7"/>
        <v>135</v>
      </c>
      <c r="C33" s="3">
        <v>2600</v>
      </c>
      <c r="D33" s="3">
        <v>1500</v>
      </c>
      <c r="E33">
        <f t="shared" si="9"/>
        <v>50</v>
      </c>
      <c r="F33" s="30">
        <f t="shared" si="8"/>
        <v>0.3547056520109403</v>
      </c>
      <c r="G33" s="2">
        <f t="shared" si="2"/>
        <v>20.32313682966294</v>
      </c>
      <c r="H33" s="4">
        <f t="shared" si="3"/>
        <v>37.03703703703704</v>
      </c>
      <c r="I33" s="2">
        <f t="shared" si="4"/>
        <v>143.9618004888797</v>
      </c>
      <c r="J33" s="2">
        <f t="shared" si="5"/>
        <v>2960.0056289652252</v>
      </c>
      <c r="K33" s="31">
        <f t="shared" si="6"/>
        <v>0.5853758435512677</v>
      </c>
      <c r="L33" s="39">
        <v>0.6</v>
      </c>
    </row>
    <row r="34" spans="1:12" ht="12.75">
      <c r="A34" s="1">
        <f t="shared" si="0"/>
        <v>29</v>
      </c>
      <c r="B34" s="15">
        <f t="shared" si="7"/>
        <v>135</v>
      </c>
      <c r="C34" s="3">
        <v>2735</v>
      </c>
      <c r="D34" s="3">
        <v>1450</v>
      </c>
      <c r="E34">
        <f t="shared" si="9"/>
        <v>50</v>
      </c>
      <c r="F34" s="30">
        <f t="shared" si="8"/>
        <v>0.3547056520109403</v>
      </c>
      <c r="G34" s="2">
        <f t="shared" si="2"/>
        <v>20.32313682966294</v>
      </c>
      <c r="H34" s="4">
        <f t="shared" si="3"/>
        <v>37.03703703703704</v>
      </c>
      <c r="I34" s="2">
        <f t="shared" si="4"/>
        <v>143.9618004888797</v>
      </c>
      <c r="J34" s="2">
        <f t="shared" si="5"/>
        <v>3103.967429454105</v>
      </c>
      <c r="K34" s="31">
        <f t="shared" si="6"/>
        <v>0.5853758435512677</v>
      </c>
      <c r="L34" s="39">
        <v>0.6</v>
      </c>
    </row>
    <row r="35" spans="1:12" ht="12.75">
      <c r="A35" s="1">
        <f t="shared" si="0"/>
        <v>30</v>
      </c>
      <c r="B35" s="15">
        <f t="shared" si="7"/>
        <v>115</v>
      </c>
      <c r="C35" s="3">
        <v>2850</v>
      </c>
      <c r="D35" s="3">
        <v>1400</v>
      </c>
      <c r="E35">
        <f t="shared" si="9"/>
        <v>50</v>
      </c>
      <c r="F35" s="30">
        <f t="shared" si="8"/>
        <v>0.41012734054149097</v>
      </c>
      <c r="G35" s="2">
        <f t="shared" si="2"/>
        <v>23.498565675952097</v>
      </c>
      <c r="H35" s="4">
        <f t="shared" si="3"/>
        <v>43.47826086956522</v>
      </c>
      <c r="I35" s="2">
        <f t="shared" si="4"/>
        <v>125.39936203984452</v>
      </c>
      <c r="J35" s="2">
        <f t="shared" si="5"/>
        <v>3229.3667914939497</v>
      </c>
      <c r="K35" s="31">
        <f t="shared" si="6"/>
        <v>0.790874270345768</v>
      </c>
      <c r="L35" s="39">
        <v>0.6</v>
      </c>
    </row>
    <row r="36" spans="1:12" ht="12.75">
      <c r="A36" s="1">
        <f t="shared" si="0"/>
        <v>31</v>
      </c>
      <c r="B36" s="15">
        <f t="shared" si="7"/>
        <v>70</v>
      </c>
      <c r="C36" s="3">
        <v>2920</v>
      </c>
      <c r="D36" s="3">
        <v>1350</v>
      </c>
      <c r="E36">
        <f t="shared" si="9"/>
        <v>50</v>
      </c>
      <c r="F36" s="30">
        <f t="shared" si="8"/>
        <v>0.6202494859828215</v>
      </c>
      <c r="G36" s="2">
        <f t="shared" si="2"/>
        <v>35.53767779197438</v>
      </c>
      <c r="H36" s="4">
        <f t="shared" si="3"/>
        <v>71.42857142857143</v>
      </c>
      <c r="I36" s="2">
        <f t="shared" si="4"/>
        <v>86.02325267042626</v>
      </c>
      <c r="J36" s="2">
        <f t="shared" si="5"/>
        <v>3315.390044164376</v>
      </c>
      <c r="K36" s="31">
        <f t="shared" si="6"/>
        <v>1.4647202481721229</v>
      </c>
      <c r="L36" s="39">
        <v>0.6</v>
      </c>
    </row>
    <row r="37" spans="1:12" ht="12.75">
      <c r="A37" s="1">
        <f t="shared" si="0"/>
        <v>32</v>
      </c>
      <c r="B37" s="15">
        <f t="shared" si="7"/>
        <v>100</v>
      </c>
      <c r="C37" s="3">
        <v>3020</v>
      </c>
      <c r="D37" s="3">
        <v>1300</v>
      </c>
      <c r="E37">
        <f t="shared" si="9"/>
        <v>50</v>
      </c>
      <c r="F37" s="30">
        <f t="shared" si="8"/>
        <v>0.4636476090008061</v>
      </c>
      <c r="G37" s="2">
        <f t="shared" si="2"/>
        <v>26.56505117707799</v>
      </c>
      <c r="H37" s="4">
        <f t="shared" si="3"/>
        <v>50</v>
      </c>
      <c r="I37" s="2">
        <f t="shared" si="4"/>
        <v>111.80339887498948</v>
      </c>
      <c r="J37" s="2">
        <f t="shared" si="5"/>
        <v>3427.1934430393653</v>
      </c>
      <c r="K37" s="31">
        <f t="shared" si="6"/>
        <v>0.9770533358312913</v>
      </c>
      <c r="L37" s="39">
        <v>0.6</v>
      </c>
    </row>
    <row r="38" spans="1:12" ht="12.75">
      <c r="A38" s="1">
        <f t="shared" si="0"/>
        <v>33</v>
      </c>
      <c r="B38" s="15">
        <f t="shared" si="7"/>
        <v>80</v>
      </c>
      <c r="C38" s="3">
        <v>3100</v>
      </c>
      <c r="D38" s="3">
        <v>1250</v>
      </c>
      <c r="E38">
        <f t="shared" si="9"/>
        <v>50</v>
      </c>
      <c r="F38" s="30">
        <f t="shared" si="8"/>
        <v>0.5585993153435624</v>
      </c>
      <c r="G38" s="2">
        <f t="shared" si="2"/>
        <v>32.005383208083494</v>
      </c>
      <c r="H38" s="4">
        <f t="shared" si="3"/>
        <v>62.5</v>
      </c>
      <c r="I38" s="2">
        <f t="shared" si="4"/>
        <v>94.33981132056603</v>
      </c>
      <c r="J38" s="2">
        <f t="shared" si="5"/>
        <v>3521.5332543599316</v>
      </c>
      <c r="K38" s="31">
        <f t="shared" si="6"/>
        <v>1.5270816899078945</v>
      </c>
      <c r="L38" s="39">
        <v>0.6</v>
      </c>
    </row>
    <row r="39" spans="1:12" ht="12.75">
      <c r="A39" s="1">
        <f t="shared" si="0"/>
        <v>34</v>
      </c>
      <c r="B39" s="15">
        <f t="shared" si="7"/>
        <v>70</v>
      </c>
      <c r="C39" s="3">
        <v>3170</v>
      </c>
      <c r="D39" s="3">
        <v>1200</v>
      </c>
      <c r="E39">
        <f t="shared" si="9"/>
        <v>50</v>
      </c>
      <c r="F39" s="30">
        <f t="shared" si="8"/>
        <v>0.6202494859828215</v>
      </c>
      <c r="G39" s="2">
        <f t="shared" si="2"/>
        <v>35.53767779197438</v>
      </c>
      <c r="H39" s="4">
        <f t="shared" si="3"/>
        <v>71.42857142857143</v>
      </c>
      <c r="I39" s="2">
        <f t="shared" si="4"/>
        <v>86.02325267042626</v>
      </c>
      <c r="J39" s="2">
        <f t="shared" si="5"/>
        <v>3607.556507030358</v>
      </c>
      <c r="K39" s="31">
        <f t="shared" si="6"/>
        <v>1.4647202481721229</v>
      </c>
      <c r="L39" s="39">
        <v>0.6</v>
      </c>
    </row>
    <row r="40" spans="1:12" ht="12.75">
      <c r="A40" s="1">
        <f t="shared" si="0"/>
        <v>35</v>
      </c>
      <c r="B40" s="15">
        <f t="shared" si="7"/>
        <v>115</v>
      </c>
      <c r="C40" s="3">
        <v>3285</v>
      </c>
      <c r="D40" s="3">
        <v>1150</v>
      </c>
      <c r="E40">
        <f t="shared" si="9"/>
        <v>50</v>
      </c>
      <c r="F40" s="30">
        <f t="shared" si="8"/>
        <v>0.41012734054149097</v>
      </c>
      <c r="G40" s="2">
        <f t="shared" si="2"/>
        <v>23.498565675952097</v>
      </c>
      <c r="H40" s="4">
        <f t="shared" si="3"/>
        <v>43.47826086956522</v>
      </c>
      <c r="I40" s="2">
        <f t="shared" si="4"/>
        <v>125.39936203984452</v>
      </c>
      <c r="J40" s="2">
        <f t="shared" si="5"/>
        <v>3732.9558690702024</v>
      </c>
      <c r="K40" s="31">
        <f t="shared" si="6"/>
        <v>0.790874270345768</v>
      </c>
      <c r="L40" s="39">
        <v>0.6</v>
      </c>
    </row>
    <row r="41" spans="1:12" ht="12.75">
      <c r="A41" s="1">
        <f t="shared" si="0"/>
        <v>36</v>
      </c>
      <c r="B41" s="15">
        <f t="shared" si="7"/>
        <v>115</v>
      </c>
      <c r="C41" s="3">
        <v>3400</v>
      </c>
      <c r="D41" s="3">
        <v>1100</v>
      </c>
      <c r="E41">
        <f t="shared" si="9"/>
        <v>50</v>
      </c>
      <c r="F41" s="30">
        <f t="shared" si="8"/>
        <v>0.41012734054149097</v>
      </c>
      <c r="G41" s="2">
        <f t="shared" si="2"/>
        <v>23.498565675952097</v>
      </c>
      <c r="H41" s="4">
        <f t="shared" si="3"/>
        <v>43.47826086956522</v>
      </c>
      <c r="I41" s="2">
        <f t="shared" si="4"/>
        <v>125.39936203984452</v>
      </c>
      <c r="J41" s="2">
        <f t="shared" si="5"/>
        <v>3858.355231110047</v>
      </c>
      <c r="K41" s="31">
        <f t="shared" si="6"/>
        <v>0.790874270345768</v>
      </c>
      <c r="L41" s="39">
        <v>0.6</v>
      </c>
    </row>
    <row r="42" spans="1:12" ht="12.75">
      <c r="A42" s="1">
        <f t="shared" si="0"/>
        <v>37</v>
      </c>
      <c r="B42" s="15">
        <f t="shared" si="7"/>
        <v>100</v>
      </c>
      <c r="C42" s="3">
        <v>3500</v>
      </c>
      <c r="D42" s="3">
        <v>1070</v>
      </c>
      <c r="E42">
        <f t="shared" si="9"/>
        <v>30</v>
      </c>
      <c r="F42" s="30">
        <f t="shared" si="8"/>
        <v>0.2914567944778671</v>
      </c>
      <c r="G42" s="2">
        <f t="shared" si="2"/>
        <v>16.69924423399362</v>
      </c>
      <c r="H42" s="4">
        <f t="shared" si="3"/>
        <v>30</v>
      </c>
      <c r="I42" s="2">
        <f t="shared" si="4"/>
        <v>104.4030650891055</v>
      </c>
      <c r="J42" s="2">
        <f t="shared" si="5"/>
        <v>3962.7582961991525</v>
      </c>
      <c r="K42" s="31">
        <f t="shared" si="6"/>
        <v>0.33757947359947693</v>
      </c>
      <c r="L42" s="39">
        <v>0.3</v>
      </c>
    </row>
    <row r="43" spans="1:12" ht="12.75">
      <c r="A43" s="1">
        <f t="shared" si="0"/>
        <v>38</v>
      </c>
      <c r="B43" s="15">
        <f t="shared" si="7"/>
        <v>70</v>
      </c>
      <c r="C43" s="3">
        <v>3570</v>
      </c>
      <c r="D43" s="3">
        <v>1050</v>
      </c>
      <c r="E43">
        <f t="shared" si="9"/>
        <v>20</v>
      </c>
      <c r="F43" s="30">
        <f t="shared" si="8"/>
        <v>0.27829965900511133</v>
      </c>
      <c r="G43" s="2">
        <f t="shared" si="2"/>
        <v>15.945395900922854</v>
      </c>
      <c r="H43" s="4">
        <f t="shared" si="3"/>
        <v>28.57142857142857</v>
      </c>
      <c r="I43" s="2">
        <f t="shared" si="4"/>
        <v>72.80109889280519</v>
      </c>
      <c r="J43" s="2">
        <f t="shared" si="5"/>
        <v>4035.559395091958</v>
      </c>
      <c r="K43" s="31">
        <f t="shared" si="6"/>
        <v>0.2845194481245948</v>
      </c>
      <c r="L43" s="39">
        <v>0.3</v>
      </c>
    </row>
    <row r="44" spans="1:12" ht="12.75">
      <c r="A44" s="1">
        <f t="shared" si="0"/>
        <v>39</v>
      </c>
      <c r="B44" s="15">
        <f t="shared" si="7"/>
        <v>130</v>
      </c>
      <c r="C44" s="3">
        <v>3700</v>
      </c>
      <c r="D44" s="3">
        <v>1030</v>
      </c>
      <c r="E44">
        <f t="shared" si="9"/>
        <v>20</v>
      </c>
      <c r="F44" s="30">
        <f t="shared" si="8"/>
        <v>0.15264932839526515</v>
      </c>
      <c r="G44" s="2">
        <f t="shared" si="2"/>
        <v>8.74616226255521</v>
      </c>
      <c r="H44" s="4">
        <f t="shared" si="3"/>
        <v>15.384615384615385</v>
      </c>
      <c r="I44" s="2">
        <f t="shared" si="4"/>
        <v>131.52946437965906</v>
      </c>
      <c r="J44" s="2">
        <f t="shared" si="5"/>
        <v>4167.088859471617</v>
      </c>
      <c r="K44" s="31">
        <f t="shared" si="6"/>
        <v>0</v>
      </c>
      <c r="L44" s="39">
        <v>0</v>
      </c>
    </row>
    <row r="45" spans="1:12" ht="12.75">
      <c r="A45" s="1">
        <f t="shared" si="0"/>
        <v>40</v>
      </c>
      <c r="B45" s="15">
        <f t="shared" si="7"/>
        <v>110</v>
      </c>
      <c r="C45" s="3">
        <v>3810</v>
      </c>
      <c r="D45" s="3">
        <v>1000</v>
      </c>
      <c r="E45">
        <f t="shared" si="9"/>
        <v>30</v>
      </c>
      <c r="F45" s="30">
        <f t="shared" si="8"/>
        <v>0.2662520491509253</v>
      </c>
      <c r="G45" s="2">
        <f t="shared" si="2"/>
        <v>15.255118703057775</v>
      </c>
      <c r="H45" s="4">
        <f t="shared" si="3"/>
        <v>27.27272727272727</v>
      </c>
      <c r="I45" s="2">
        <f t="shared" si="4"/>
        <v>114.0175425099138</v>
      </c>
      <c r="J45" s="2">
        <f t="shared" si="5"/>
        <v>4281.106401981531</v>
      </c>
      <c r="K45" s="31">
        <f t="shared" si="6"/>
        <v>0.23553155689083222</v>
      </c>
      <c r="L45" s="39">
        <v>0</v>
      </c>
    </row>
    <row r="46" spans="1:12" ht="12.75">
      <c r="A46" s="1">
        <f t="shared" si="0"/>
        <v>41</v>
      </c>
      <c r="B46" s="15">
        <f t="shared" si="7"/>
        <v>180</v>
      </c>
      <c r="C46" s="3">
        <v>3990</v>
      </c>
      <c r="D46" s="3">
        <v>970</v>
      </c>
      <c r="E46">
        <f t="shared" si="9"/>
        <v>30</v>
      </c>
      <c r="F46" s="30">
        <f t="shared" si="8"/>
        <v>0.16514867741462683</v>
      </c>
      <c r="G46" s="2">
        <f t="shared" si="2"/>
        <v>9.462322208025617</v>
      </c>
      <c r="H46" s="4">
        <f t="shared" si="3"/>
        <v>16.666666666666664</v>
      </c>
      <c r="I46" s="2">
        <f t="shared" si="4"/>
        <v>182.4828759089466</v>
      </c>
      <c r="J46" s="2">
        <f t="shared" si="5"/>
        <v>4463.589277890478</v>
      </c>
      <c r="K46" s="31">
        <f t="shared" si="6"/>
        <v>0</v>
      </c>
      <c r="L46" s="39">
        <v>0</v>
      </c>
    </row>
    <row r="47" spans="1:12" ht="12.75">
      <c r="A47" s="1">
        <f t="shared" si="0"/>
        <v>42</v>
      </c>
      <c r="B47" s="15">
        <f t="shared" si="7"/>
        <v>170</v>
      </c>
      <c r="C47" s="3">
        <v>4160</v>
      </c>
      <c r="D47" s="3">
        <v>950</v>
      </c>
      <c r="E47">
        <f t="shared" si="9"/>
        <v>20</v>
      </c>
      <c r="F47" s="30">
        <f t="shared" si="8"/>
        <v>0.11710874456686428</v>
      </c>
      <c r="G47" s="2">
        <f t="shared" si="2"/>
        <v>6.7098368077569335</v>
      </c>
      <c r="H47" s="4">
        <f t="shared" si="3"/>
        <v>11.76470588235294</v>
      </c>
      <c r="I47" s="2">
        <f t="shared" si="4"/>
        <v>171.17242768623692</v>
      </c>
      <c r="J47" s="2">
        <f t="shared" si="5"/>
        <v>4634.761705576715</v>
      </c>
      <c r="K47" s="31">
        <f t="shared" si="6"/>
        <v>0</v>
      </c>
      <c r="L47" s="39">
        <v>0</v>
      </c>
    </row>
    <row r="48" spans="1:12" ht="12.75">
      <c r="A48" s="1">
        <f t="shared" si="0"/>
        <v>43</v>
      </c>
      <c r="B48" s="15">
        <f t="shared" si="7"/>
        <v>90</v>
      </c>
      <c r="C48" s="3">
        <v>4250</v>
      </c>
      <c r="D48" s="3">
        <v>940</v>
      </c>
      <c r="E48">
        <f t="shared" si="9"/>
        <v>10</v>
      </c>
      <c r="F48" s="30">
        <f t="shared" si="8"/>
        <v>0.11065722117389563</v>
      </c>
      <c r="G48" s="2">
        <f t="shared" si="2"/>
        <v>6.340191745909909</v>
      </c>
      <c r="H48" s="4">
        <f t="shared" si="3"/>
        <v>11.11111111111111</v>
      </c>
      <c r="I48" s="2">
        <f t="shared" si="4"/>
        <v>90.55385138137417</v>
      </c>
      <c r="J48" s="2">
        <f t="shared" si="5"/>
        <v>4725.3155569580895</v>
      </c>
      <c r="K48" s="31">
        <f t="shared" si="6"/>
        <v>0</v>
      </c>
      <c r="L48" s="39">
        <v>0</v>
      </c>
    </row>
    <row r="49" spans="1:8" ht="4.5" customHeight="1" thickBot="1">
      <c r="A49" s="1"/>
      <c r="C49" s="6"/>
      <c r="D49" s="6"/>
      <c r="F49" s="7"/>
      <c r="G49" s="2"/>
      <c r="H49" s="4"/>
    </row>
    <row r="50" spans="1:9" ht="13.5" thickTop="1">
      <c r="A50" s="1"/>
      <c r="B50" s="87">
        <f>SUM(B6:B48)</f>
        <v>4250</v>
      </c>
      <c r="C50" s="86" t="s">
        <v>35</v>
      </c>
      <c r="D50" s="12" t="s">
        <v>16</v>
      </c>
      <c r="E50" s="87">
        <f>SUM(E6:E48)</f>
        <v>1960</v>
      </c>
      <c r="F50" s="7">
        <f>ATAN(E50/B50)</f>
        <v>0.4321093126634175</v>
      </c>
      <c r="G50" s="10">
        <f>DEGREES(F50)</f>
        <v>24.75803990391272</v>
      </c>
      <c r="H50" s="11">
        <f>E50/B50*100</f>
        <v>46.11764705882353</v>
      </c>
      <c r="I50" s="88">
        <f>SUM(I6:I48)</f>
        <v>4725.3155569580895</v>
      </c>
    </row>
    <row r="72" spans="1:13" ht="12.75">
      <c r="A72" t="s">
        <v>33</v>
      </c>
      <c r="M72" s="42" t="s">
        <v>29</v>
      </c>
    </row>
    <row r="73" spans="1:13" ht="12.75">
      <c r="A73" s="42" t="s">
        <v>31</v>
      </c>
      <c r="B73" s="43">
        <v>4E-05</v>
      </c>
      <c r="C73" s="42" t="s">
        <v>28</v>
      </c>
      <c r="D73" s="43">
        <v>-0.652</v>
      </c>
      <c r="E73" s="42" t="s">
        <v>29</v>
      </c>
      <c r="F73" s="43">
        <v>2904.9</v>
      </c>
      <c r="I73" s="42" t="s">
        <v>31</v>
      </c>
      <c r="J73" s="43">
        <v>0.0001</v>
      </c>
      <c r="K73" s="42" t="s">
        <v>28</v>
      </c>
      <c r="L73" s="43">
        <v>-9557</v>
      </c>
      <c r="M73" s="42">
        <v>3178.3</v>
      </c>
    </row>
    <row r="74" spans="1:14" ht="14.25">
      <c r="A74" t="s">
        <v>30</v>
      </c>
      <c r="C74" s="43">
        <v>-0.572</v>
      </c>
      <c r="D74" s="40" t="s">
        <v>32</v>
      </c>
      <c r="E74" s="41">
        <v>0.9983</v>
      </c>
      <c r="I74" t="s">
        <v>30</v>
      </c>
      <c r="K74" s="43">
        <v>-0.7557</v>
      </c>
      <c r="L74" s="40" t="s">
        <v>32</v>
      </c>
      <c r="M74" s="41">
        <v>0.9965</v>
      </c>
      <c r="N74" s="41"/>
    </row>
  </sheetData>
  <mergeCells count="7">
    <mergeCell ref="B3:C3"/>
    <mergeCell ref="F3:H3"/>
    <mergeCell ref="E3:E4"/>
    <mergeCell ref="D3:D4"/>
    <mergeCell ref="G2:H2"/>
    <mergeCell ref="B2:F2"/>
    <mergeCell ref="K2:L2"/>
  </mergeCells>
  <conditionalFormatting sqref="L6:L48">
    <cfRule type="cellIs" priority="1" dxfId="0" operator="greaterThan" stopIfTrue="1">
      <formula>1.1*$K6</formula>
    </cfRule>
    <cfRule type="cellIs" priority="2" dxfId="1" operator="lessThan" stopIfTrue="1">
      <formula>0.75*$K6</formula>
    </cfRule>
    <cfRule type="cellIs" priority="3" dxfId="2" operator="between" stopIfTrue="1">
      <formula>$K6</formula>
      <formula>1.1*$K6</formula>
    </cfRule>
  </conditionalFormatting>
  <conditionalFormatting sqref="G6:G48">
    <cfRule type="cellIs" priority="4" dxfId="2" operator="greaterThan" stopIfTrue="1">
      <formula>28</formula>
    </cfRule>
    <cfRule type="cellIs" priority="5" dxfId="3" operator="between" stopIfTrue="1">
      <formula>15</formula>
      <formula>28</formula>
    </cfRule>
    <cfRule type="cellIs" priority="6" dxfId="4" operator="between" stopIfTrue="1">
      <formula>5</formula>
      <formula>15</formula>
    </cfRule>
  </conditionalFormatting>
  <conditionalFormatting sqref="E6:E48">
    <cfRule type="cellIs" priority="7" dxfId="5" operator="greaterThanOrEqual" stopIfTrue="1">
      <formula>50</formula>
    </cfRule>
    <cfRule type="cellIs" priority="8" dxfId="6" operator="between" stopIfTrue="1">
      <formula>15</formula>
      <formula>49</formula>
    </cfRule>
    <cfRule type="cellIs" priority="9" dxfId="7" operator="between" stopIfTrue="1">
      <formula>0</formula>
      <formula>14</formula>
    </cfRule>
  </conditionalFormatting>
  <conditionalFormatting sqref="H6:H48">
    <cfRule type="cellIs" priority="10" dxfId="2" operator="greaterThanOrEqual" stopIfTrue="1">
      <formula>53.2</formula>
    </cfRule>
    <cfRule type="cellIs" priority="11" dxfId="3" operator="between" stopIfTrue="1">
      <formula>26.8</formula>
      <formula>53.2</formula>
    </cfRule>
    <cfRule type="cellIs" priority="12" dxfId="4" operator="between" stopIfTrue="1">
      <formula>8.8</formula>
      <formula>26.8</formula>
    </cfRule>
  </conditionalFormatting>
  <conditionalFormatting sqref="G49:G50">
    <cfRule type="cellIs" priority="13" dxfId="2" operator="greaterThan" stopIfTrue="1">
      <formula>28</formula>
    </cfRule>
    <cfRule type="cellIs" priority="14" dxfId="3" operator="between" stopIfTrue="1">
      <formula>15</formula>
      <formula>28</formula>
    </cfRule>
    <cfRule type="cellIs" priority="15" dxfId="4" operator="between" stopIfTrue="1">
      <formula>5</formula>
      <formula>15</formula>
    </cfRule>
  </conditionalFormatting>
  <conditionalFormatting sqref="H49:H50">
    <cfRule type="cellIs" priority="16" dxfId="2" operator="greaterThanOrEqual" stopIfTrue="1">
      <formula>53.2</formula>
    </cfRule>
    <cfRule type="cellIs" priority="17" dxfId="3" operator="between" stopIfTrue="1">
      <formula>26.8</formula>
      <formula>53.1</formula>
    </cfRule>
    <cfRule type="cellIs" priority="18" dxfId="4" operator="between" stopIfTrue="1">
      <formula>8.8</formula>
      <formula>26.8</formula>
    </cfRule>
  </conditionalFormatting>
  <dataValidations count="1">
    <dataValidation type="list" allowBlank="1" showInputMessage="1" showErrorMessage="1" sqref="M3">
      <formula1>"1, 1,1, 1,2, 1,3, 1,4, 1,5"</formula1>
    </dataValidation>
  </dataValidations>
  <printOptions/>
  <pageMargins left="0.5905511811023623" right="0.3937007874015748" top="0.5905511811023623" bottom="0.3937007874015748" header="0.3937007874015748" footer="0.3937007874015748"/>
  <pageSetup horizontalDpi="200" verticalDpi="200" orientation="landscape" paperSize="9" r:id="rId2"/>
  <headerFooter alignWithMargins="0">
    <oddHeader>&amp;LIrstea - ETNA&amp;C&amp;F / &amp;A&amp;R&amp;P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7"/>
  <sheetViews>
    <sheetView workbookViewId="0" topLeftCell="A2">
      <selection activeCell="N75" sqref="N75"/>
    </sheetView>
  </sheetViews>
  <sheetFormatPr defaultColWidth="11.421875" defaultRowHeight="12.75"/>
  <cols>
    <col min="1" max="1" width="6.7109375" style="0" customWidth="1"/>
    <col min="2" max="2" width="7.7109375" style="0" customWidth="1"/>
    <col min="3" max="3" width="9.7109375" style="0" customWidth="1"/>
    <col min="4" max="4" width="8.7109375" style="0" customWidth="1"/>
    <col min="5" max="5" width="6.7109375" style="0" customWidth="1"/>
    <col min="6" max="6" width="4.7109375" style="0" customWidth="1"/>
    <col min="7" max="8" width="5.7109375" style="0" customWidth="1"/>
    <col min="9" max="9" width="8.7109375" style="0" customWidth="1"/>
    <col min="10" max="10" width="9.7109375" style="0" customWidth="1"/>
    <col min="11" max="11" width="20.7109375" style="0" customWidth="1"/>
    <col min="12" max="12" width="12.28125" style="0" customWidth="1"/>
    <col min="13" max="13" width="9.7109375" style="0" customWidth="1"/>
    <col min="14" max="14" width="8.7109375" style="0" customWidth="1"/>
  </cols>
  <sheetData>
    <row r="1" ht="6" customHeight="1"/>
    <row r="2" spans="1:14" ht="27.75" customHeight="1">
      <c r="A2" s="34" t="s">
        <v>9</v>
      </c>
      <c r="B2" s="97" t="s">
        <v>13</v>
      </c>
      <c r="C2" s="98"/>
      <c r="D2" s="98"/>
      <c r="E2" s="99"/>
      <c r="F2" s="99"/>
      <c r="G2" s="100">
        <v>38401</v>
      </c>
      <c r="H2" s="101"/>
      <c r="I2" s="84" t="s">
        <v>34</v>
      </c>
      <c r="J2" s="85" t="s">
        <v>25</v>
      </c>
      <c r="K2" s="65" t="s">
        <v>24</v>
      </c>
      <c r="L2" s="66"/>
      <c r="M2" s="93" t="s">
        <v>36</v>
      </c>
      <c r="N2" s="95"/>
    </row>
    <row r="3" spans="2:14" ht="12.75" customHeight="1">
      <c r="B3" s="52" t="s">
        <v>21</v>
      </c>
      <c r="C3" s="71"/>
      <c r="D3" s="58" t="s">
        <v>0</v>
      </c>
      <c r="E3" s="56" t="s">
        <v>10</v>
      </c>
      <c r="F3" s="54" t="s">
        <v>2</v>
      </c>
      <c r="G3" s="54"/>
      <c r="H3" s="55"/>
      <c r="I3" s="45" t="s">
        <v>22</v>
      </c>
      <c r="J3" s="46"/>
      <c r="K3" s="38" t="s">
        <v>26</v>
      </c>
      <c r="L3" s="37">
        <v>1.5</v>
      </c>
      <c r="M3" s="94">
        <v>1.2</v>
      </c>
      <c r="N3" s="96"/>
    </row>
    <row r="4" spans="1:13" ht="38.25">
      <c r="A4" s="23" t="s">
        <v>15</v>
      </c>
      <c r="B4" s="44" t="s">
        <v>6</v>
      </c>
      <c r="C4" s="21" t="s">
        <v>5</v>
      </c>
      <c r="D4" s="59"/>
      <c r="E4" s="57"/>
      <c r="F4" s="47" t="s">
        <v>3</v>
      </c>
      <c r="G4" s="48" t="s">
        <v>4</v>
      </c>
      <c r="H4" s="48" t="s">
        <v>7</v>
      </c>
      <c r="I4" s="48" t="s">
        <v>6</v>
      </c>
      <c r="J4" s="49" t="s">
        <v>5</v>
      </c>
      <c r="K4" s="50" t="s">
        <v>27</v>
      </c>
      <c r="L4" s="51" t="s">
        <v>23</v>
      </c>
      <c r="M4" s="5"/>
    </row>
    <row r="5" spans="1:12" ht="12.75">
      <c r="A5" s="1" t="s">
        <v>1</v>
      </c>
      <c r="B5">
        <v>0</v>
      </c>
      <c r="C5" s="6">
        <v>0</v>
      </c>
      <c r="D5" s="3">
        <v>2410</v>
      </c>
      <c r="E5">
        <v>0</v>
      </c>
      <c r="J5">
        <v>0</v>
      </c>
      <c r="K5" s="32"/>
      <c r="L5" s="33"/>
    </row>
    <row r="6" spans="1:12" ht="12.75">
      <c r="A6" s="1">
        <f>ROW(6:6)-5</f>
        <v>1</v>
      </c>
      <c r="B6" s="15">
        <f>C6-C5</f>
        <v>10</v>
      </c>
      <c r="C6" s="3">
        <v>10</v>
      </c>
      <c r="D6" s="3">
        <v>2400</v>
      </c>
      <c r="E6">
        <f>D5-D6</f>
        <v>10</v>
      </c>
      <c r="F6" s="7">
        <f>ATAN(E6/B6)</f>
        <v>0.7853981633974483</v>
      </c>
      <c r="G6" s="2">
        <f>DEGREES(F6)</f>
        <v>45</v>
      </c>
      <c r="H6" s="4">
        <f>E6/B6*100</f>
        <v>100</v>
      </c>
      <c r="I6" s="28">
        <f>B6/COS(F6)</f>
        <v>14.14213562373095</v>
      </c>
      <c r="J6" s="28">
        <f>J5+I6</f>
        <v>14.14213562373095</v>
      </c>
      <c r="K6" s="31">
        <f>IF(G6&gt;=28,IF(G6&gt;33,M$3*L$3*COS(F6),M$3*L$3*COS(F6)*(G6/12-5/3)),IF(G6&gt;=12,M$3*L$3*COS(F6)*(G6/24-0.5),0))</f>
        <v>1.2727922061357855</v>
      </c>
      <c r="L6" s="39">
        <v>1.3</v>
      </c>
    </row>
    <row r="7" spans="1:12" ht="12.75">
      <c r="A7" s="1">
        <f aca="true" t="shared" si="0" ref="A7:A51">ROW($A7:$IV7)-5</f>
        <v>2</v>
      </c>
      <c r="B7" s="15">
        <f>C7-C6</f>
        <v>25</v>
      </c>
      <c r="C7" s="3">
        <v>35</v>
      </c>
      <c r="D7" s="3">
        <v>2375</v>
      </c>
      <c r="E7">
        <f aca="true" t="shared" si="1" ref="E7:E46">D6-D7</f>
        <v>25</v>
      </c>
      <c r="F7" s="7">
        <f>ATAN(E7/B7)</f>
        <v>0.7853981633974483</v>
      </c>
      <c r="G7" s="2">
        <f aca="true" t="shared" si="2" ref="G7:G51">DEGREES(F7)</f>
        <v>45</v>
      </c>
      <c r="H7" s="4">
        <f aca="true" t="shared" si="3" ref="H7:H46">E7/B7*100</f>
        <v>100</v>
      </c>
      <c r="I7" s="28">
        <f aca="true" t="shared" si="4" ref="I7:I51">B7/COS(F7)</f>
        <v>35.35533905932737</v>
      </c>
      <c r="J7" s="28">
        <f aca="true" t="shared" si="5" ref="J7:J51">J6+I7</f>
        <v>49.49747468305832</v>
      </c>
      <c r="K7" s="31">
        <f aca="true" t="shared" si="6" ref="K7:K51">IF(G7&gt;=28,IF(G7&gt;33,M$3*L$3*COS(F7),M$3*L$3*COS(F7)*(G7/12-5/3)),IF(G7&gt;=12,M$3*L$3*COS(F7)*(G7/24-0.5),0))</f>
        <v>1.2727922061357855</v>
      </c>
      <c r="L7" s="39">
        <v>1.3</v>
      </c>
    </row>
    <row r="8" spans="1:12" ht="12.75">
      <c r="A8" s="1">
        <f t="shared" si="0"/>
        <v>3</v>
      </c>
      <c r="B8" s="15">
        <f aca="true" t="shared" si="7" ref="B8:B48">C8-C7</f>
        <v>40</v>
      </c>
      <c r="C8" s="3">
        <v>75</v>
      </c>
      <c r="D8" s="3">
        <v>2350</v>
      </c>
      <c r="E8">
        <f t="shared" si="1"/>
        <v>25</v>
      </c>
      <c r="F8" s="7">
        <f aca="true" t="shared" si="8" ref="F8:F46">ATAN(E8/B8)</f>
        <v>0.5585993153435624</v>
      </c>
      <c r="G8" s="2">
        <f t="shared" si="2"/>
        <v>32.005383208083494</v>
      </c>
      <c r="H8" s="4">
        <f t="shared" si="3"/>
        <v>62.5</v>
      </c>
      <c r="I8" s="28">
        <f t="shared" si="4"/>
        <v>47.169905660283014</v>
      </c>
      <c r="J8" s="28">
        <f t="shared" si="5"/>
        <v>96.66738034334134</v>
      </c>
      <c r="K8" s="31">
        <f t="shared" si="6"/>
        <v>1.5270816899078945</v>
      </c>
      <c r="L8" s="39">
        <v>1.3</v>
      </c>
    </row>
    <row r="9" spans="1:12" ht="12.75">
      <c r="A9" s="1">
        <f t="shared" si="0"/>
        <v>4</v>
      </c>
      <c r="B9" s="15">
        <f t="shared" si="7"/>
        <v>42</v>
      </c>
      <c r="C9" s="3">
        <v>117</v>
      </c>
      <c r="D9" s="3">
        <v>2325</v>
      </c>
      <c r="E9">
        <f t="shared" si="1"/>
        <v>25</v>
      </c>
      <c r="F9" s="7">
        <f t="shared" si="8"/>
        <v>0.5369107427400456</v>
      </c>
      <c r="G9" s="2">
        <f t="shared" si="2"/>
        <v>30.76271953423892</v>
      </c>
      <c r="H9" s="4">
        <f t="shared" si="3"/>
        <v>59.523809523809526</v>
      </c>
      <c r="I9" s="28">
        <f t="shared" si="4"/>
        <v>48.877397639399746</v>
      </c>
      <c r="J9" s="28">
        <f t="shared" si="5"/>
        <v>145.5447779827411</v>
      </c>
      <c r="K9" s="31">
        <f t="shared" si="6"/>
        <v>1.3872492469003284</v>
      </c>
      <c r="L9" s="39">
        <v>1.3</v>
      </c>
    </row>
    <row r="10" spans="1:12" ht="12.75">
      <c r="A10" s="1">
        <f t="shared" si="0"/>
        <v>5</v>
      </c>
      <c r="B10" s="15">
        <f t="shared" si="7"/>
        <v>35</v>
      </c>
      <c r="C10" s="3">
        <v>152</v>
      </c>
      <c r="D10" s="3">
        <v>2300</v>
      </c>
      <c r="E10">
        <f t="shared" si="1"/>
        <v>25</v>
      </c>
      <c r="F10" s="7">
        <f t="shared" si="8"/>
        <v>0.6202494859828215</v>
      </c>
      <c r="G10" s="2">
        <f t="shared" si="2"/>
        <v>35.53767779197438</v>
      </c>
      <c r="H10" s="4">
        <f t="shared" si="3"/>
        <v>71.42857142857143</v>
      </c>
      <c r="I10" s="28">
        <f t="shared" si="4"/>
        <v>43.01162633521313</v>
      </c>
      <c r="J10" s="28">
        <f t="shared" si="5"/>
        <v>188.55640431795422</v>
      </c>
      <c r="K10" s="31">
        <f t="shared" si="6"/>
        <v>1.4647202481721229</v>
      </c>
      <c r="L10" s="39">
        <v>1.3</v>
      </c>
    </row>
    <row r="11" spans="1:12" ht="12.75">
      <c r="A11" s="1">
        <f t="shared" si="0"/>
        <v>6</v>
      </c>
      <c r="B11" s="15">
        <f t="shared" si="7"/>
        <v>34</v>
      </c>
      <c r="C11" s="3">
        <v>186</v>
      </c>
      <c r="D11" s="3">
        <v>2275</v>
      </c>
      <c r="E11">
        <f t="shared" si="1"/>
        <v>25</v>
      </c>
      <c r="F11" s="7">
        <f t="shared" si="8"/>
        <v>0.6340227196634222</v>
      </c>
      <c r="G11" s="2">
        <f t="shared" si="2"/>
        <v>36.32682595212024</v>
      </c>
      <c r="H11" s="4">
        <f t="shared" si="3"/>
        <v>73.52941176470588</v>
      </c>
      <c r="I11" s="28">
        <f t="shared" si="4"/>
        <v>42.20189569201839</v>
      </c>
      <c r="J11" s="28">
        <f t="shared" si="5"/>
        <v>230.7583000099726</v>
      </c>
      <c r="K11" s="31">
        <f t="shared" si="6"/>
        <v>1.450171822768964</v>
      </c>
      <c r="L11" s="39">
        <v>1.3</v>
      </c>
    </row>
    <row r="12" spans="1:12" ht="12.75">
      <c r="A12" s="1">
        <f t="shared" si="0"/>
        <v>7</v>
      </c>
      <c r="B12" s="15">
        <f t="shared" si="7"/>
        <v>39</v>
      </c>
      <c r="C12" s="3">
        <v>225</v>
      </c>
      <c r="D12" s="3">
        <v>2250</v>
      </c>
      <c r="E12">
        <f t="shared" si="1"/>
        <v>25</v>
      </c>
      <c r="F12" s="7">
        <f t="shared" si="8"/>
        <v>0.5700404636997103</v>
      </c>
      <c r="G12" s="2">
        <f t="shared" si="2"/>
        <v>32.66091272167381</v>
      </c>
      <c r="H12" s="4">
        <f t="shared" si="3"/>
        <v>64.1025641025641</v>
      </c>
      <c r="I12" s="28">
        <f t="shared" si="4"/>
        <v>46.32493928760188</v>
      </c>
      <c r="J12" s="28">
        <f t="shared" si="5"/>
        <v>277.0832392975745</v>
      </c>
      <c r="K12" s="31">
        <f t="shared" si="6"/>
        <v>1.598843745092925</v>
      </c>
      <c r="L12" s="39">
        <v>1.3</v>
      </c>
    </row>
    <row r="13" spans="1:12" ht="12.75">
      <c r="A13" s="1">
        <f t="shared" si="0"/>
        <v>8</v>
      </c>
      <c r="B13" s="15">
        <f t="shared" si="7"/>
        <v>43</v>
      </c>
      <c r="C13" s="3">
        <v>268</v>
      </c>
      <c r="D13" s="3">
        <v>2225</v>
      </c>
      <c r="E13">
        <f t="shared" si="1"/>
        <v>25</v>
      </c>
      <c r="F13" s="7">
        <f t="shared" si="8"/>
        <v>0.5266272714337507</v>
      </c>
      <c r="G13" s="2">
        <f t="shared" si="2"/>
        <v>30.173520029644333</v>
      </c>
      <c r="H13" s="4">
        <f t="shared" si="3"/>
        <v>58.139534883720934</v>
      </c>
      <c r="I13" s="28">
        <f t="shared" si="4"/>
        <v>49.73932046178356</v>
      </c>
      <c r="J13" s="28">
        <f t="shared" si="5"/>
        <v>326.82255975935806</v>
      </c>
      <c r="K13" s="31">
        <f t="shared" si="6"/>
        <v>1.3192621769254655</v>
      </c>
      <c r="L13" s="39">
        <v>1.3</v>
      </c>
    </row>
    <row r="14" spans="1:12" ht="12.75">
      <c r="A14" s="1">
        <f t="shared" si="0"/>
        <v>9</v>
      </c>
      <c r="B14" s="15">
        <f t="shared" si="7"/>
        <v>47</v>
      </c>
      <c r="C14" s="3">
        <v>315</v>
      </c>
      <c r="D14" s="3">
        <v>2200</v>
      </c>
      <c r="E14">
        <f t="shared" si="1"/>
        <v>25</v>
      </c>
      <c r="F14" s="7">
        <f t="shared" si="8"/>
        <v>0.4888523543277478</v>
      </c>
      <c r="G14" s="2">
        <f t="shared" si="2"/>
        <v>28.009176708013833</v>
      </c>
      <c r="H14" s="4">
        <f t="shared" si="3"/>
        <v>53.191489361702125</v>
      </c>
      <c r="I14" s="28">
        <f t="shared" si="4"/>
        <v>53.23532661682466</v>
      </c>
      <c r="J14" s="28">
        <f t="shared" si="5"/>
        <v>380.0578863761827</v>
      </c>
      <c r="K14" s="31">
        <f t="shared" si="6"/>
        <v>1.0606621463585093</v>
      </c>
      <c r="L14" s="39">
        <v>0.9</v>
      </c>
    </row>
    <row r="15" spans="1:12" ht="12.75">
      <c r="A15" s="1">
        <f t="shared" si="0"/>
        <v>10</v>
      </c>
      <c r="B15" s="15">
        <f t="shared" si="7"/>
        <v>52</v>
      </c>
      <c r="C15" s="3">
        <v>367</v>
      </c>
      <c r="D15" s="3">
        <v>2175</v>
      </c>
      <c r="E15">
        <f t="shared" si="1"/>
        <v>25</v>
      </c>
      <c r="F15" s="7">
        <f t="shared" si="8"/>
        <v>0.4481449750757897</v>
      </c>
      <c r="G15" s="2">
        <f t="shared" si="2"/>
        <v>25.67681568183822</v>
      </c>
      <c r="H15" s="4">
        <f t="shared" si="3"/>
        <v>48.07692307692308</v>
      </c>
      <c r="I15" s="28">
        <f t="shared" si="4"/>
        <v>57.69748694700663</v>
      </c>
      <c r="J15" s="28">
        <f t="shared" si="5"/>
        <v>437.7553733231893</v>
      </c>
      <c r="K15" s="31">
        <f t="shared" si="6"/>
        <v>0.9244697469780584</v>
      </c>
      <c r="L15" s="39">
        <v>0.9</v>
      </c>
    </row>
    <row r="16" spans="1:12" ht="12.75">
      <c r="A16" s="1">
        <f t="shared" si="0"/>
        <v>11</v>
      </c>
      <c r="B16" s="15">
        <f t="shared" si="7"/>
        <v>45</v>
      </c>
      <c r="C16" s="3">
        <v>412</v>
      </c>
      <c r="D16" s="3">
        <v>2150</v>
      </c>
      <c r="E16">
        <f t="shared" si="1"/>
        <v>25</v>
      </c>
      <c r="F16" s="7">
        <f t="shared" si="8"/>
        <v>0.507098504392337</v>
      </c>
      <c r="G16" s="2">
        <f t="shared" si="2"/>
        <v>29.054604099077146</v>
      </c>
      <c r="H16" s="4">
        <f t="shared" si="3"/>
        <v>55.55555555555556</v>
      </c>
      <c r="I16" s="28">
        <f t="shared" si="4"/>
        <v>51.478150704935</v>
      </c>
      <c r="J16" s="28">
        <f t="shared" si="5"/>
        <v>489.2335240281243</v>
      </c>
      <c r="K16" s="31">
        <f t="shared" si="6"/>
        <v>1.1872722083412282</v>
      </c>
      <c r="L16" s="39">
        <v>0.9</v>
      </c>
    </row>
    <row r="17" spans="1:12" ht="12.75">
      <c r="A17" s="1">
        <f t="shared" si="0"/>
        <v>12</v>
      </c>
      <c r="B17" s="15">
        <f t="shared" si="7"/>
        <v>51</v>
      </c>
      <c r="C17" s="3">
        <v>463</v>
      </c>
      <c r="D17" s="3">
        <v>2125</v>
      </c>
      <c r="E17">
        <f t="shared" si="1"/>
        <v>25</v>
      </c>
      <c r="F17" s="7">
        <f t="shared" si="8"/>
        <v>0.45577375597670555</v>
      </c>
      <c r="G17" s="2">
        <f t="shared" si="2"/>
        <v>26.11391263029071</v>
      </c>
      <c r="H17" s="4">
        <f t="shared" si="3"/>
        <v>49.01960784313725</v>
      </c>
      <c r="I17" s="28">
        <f t="shared" si="4"/>
        <v>56.79788728465171</v>
      </c>
      <c r="J17" s="28">
        <f t="shared" si="5"/>
        <v>546.031411312776</v>
      </c>
      <c r="K17" s="31">
        <f t="shared" si="6"/>
        <v>0.9504880972122061</v>
      </c>
      <c r="L17" s="39">
        <v>0.9</v>
      </c>
    </row>
    <row r="18" spans="1:12" ht="12.75">
      <c r="A18" s="1">
        <f t="shared" si="0"/>
        <v>13</v>
      </c>
      <c r="B18" s="15">
        <f t="shared" si="7"/>
        <v>52</v>
      </c>
      <c r="C18" s="3">
        <v>515</v>
      </c>
      <c r="D18" s="3">
        <v>2100</v>
      </c>
      <c r="E18">
        <f t="shared" si="1"/>
        <v>25</v>
      </c>
      <c r="F18" s="7">
        <f t="shared" si="8"/>
        <v>0.4481449750757897</v>
      </c>
      <c r="G18" s="2">
        <f t="shared" si="2"/>
        <v>25.67681568183822</v>
      </c>
      <c r="H18" s="4">
        <f t="shared" si="3"/>
        <v>48.07692307692308</v>
      </c>
      <c r="I18" s="28">
        <f t="shared" si="4"/>
        <v>57.69748694700663</v>
      </c>
      <c r="J18" s="28">
        <f t="shared" si="5"/>
        <v>603.7288982597826</v>
      </c>
      <c r="K18" s="31">
        <f t="shared" si="6"/>
        <v>0.9244697469780584</v>
      </c>
      <c r="L18" s="39">
        <v>0.9</v>
      </c>
    </row>
    <row r="19" spans="1:12" ht="12.75">
      <c r="A19" s="1">
        <f t="shared" si="0"/>
        <v>14</v>
      </c>
      <c r="B19" s="15">
        <f t="shared" si="7"/>
        <v>57</v>
      </c>
      <c r="C19" s="3">
        <v>572</v>
      </c>
      <c r="D19" s="3">
        <v>2075</v>
      </c>
      <c r="E19">
        <f t="shared" si="1"/>
        <v>25</v>
      </c>
      <c r="F19" s="7">
        <f t="shared" si="8"/>
        <v>0.41333040453932784</v>
      </c>
      <c r="G19" s="2">
        <f t="shared" si="2"/>
        <v>23.682087724538448</v>
      </c>
      <c r="H19" s="4">
        <f t="shared" si="3"/>
        <v>43.859649122807014</v>
      </c>
      <c r="I19" s="28">
        <f t="shared" si="4"/>
        <v>62.241465278381746</v>
      </c>
      <c r="J19" s="28">
        <f t="shared" si="5"/>
        <v>665.9703635381643</v>
      </c>
      <c r="K19" s="31">
        <f t="shared" si="6"/>
        <v>0.8023738644171634</v>
      </c>
      <c r="L19" s="39">
        <v>0.7</v>
      </c>
    </row>
    <row r="20" spans="1:12" ht="12.75">
      <c r="A20" s="1">
        <f t="shared" si="0"/>
        <v>15</v>
      </c>
      <c r="B20" s="15">
        <f t="shared" si="7"/>
        <v>58</v>
      </c>
      <c r="C20" s="3">
        <v>630</v>
      </c>
      <c r="D20" s="3">
        <v>2050</v>
      </c>
      <c r="E20">
        <f t="shared" si="1"/>
        <v>25</v>
      </c>
      <c r="F20" s="7">
        <f t="shared" si="8"/>
        <v>0.40697078536877124</v>
      </c>
      <c r="G20" s="2">
        <f t="shared" si="2"/>
        <v>23.317708386755065</v>
      </c>
      <c r="H20" s="4">
        <f t="shared" si="3"/>
        <v>43.103448275862064</v>
      </c>
      <c r="I20" s="28">
        <f t="shared" si="4"/>
        <v>63.158530698552504</v>
      </c>
      <c r="J20" s="28">
        <f t="shared" si="5"/>
        <v>729.1288942367167</v>
      </c>
      <c r="K20" s="31">
        <f t="shared" si="6"/>
        <v>0.7794993160522155</v>
      </c>
      <c r="L20" s="39">
        <v>0.7</v>
      </c>
    </row>
    <row r="21" spans="1:12" ht="12.75">
      <c r="A21" s="1">
        <f t="shared" si="0"/>
        <v>16</v>
      </c>
      <c r="B21" s="15">
        <f t="shared" si="7"/>
        <v>88</v>
      </c>
      <c r="C21" s="3">
        <v>718</v>
      </c>
      <c r="D21" s="3">
        <v>2025</v>
      </c>
      <c r="E21">
        <f t="shared" si="1"/>
        <v>25</v>
      </c>
      <c r="F21" s="7">
        <f t="shared" si="8"/>
        <v>0.2767981586319901</v>
      </c>
      <c r="G21" s="2">
        <f t="shared" si="2"/>
        <v>15.859366266605688</v>
      </c>
      <c r="H21" s="4">
        <f t="shared" si="3"/>
        <v>28.40909090909091</v>
      </c>
      <c r="I21" s="28">
        <f t="shared" si="4"/>
        <v>91.48223871331527</v>
      </c>
      <c r="J21" s="28">
        <f t="shared" si="5"/>
        <v>820.611132950032</v>
      </c>
      <c r="K21" s="31">
        <f t="shared" si="6"/>
        <v>0.27843456519926746</v>
      </c>
      <c r="L21" s="39">
        <v>0.7</v>
      </c>
    </row>
    <row r="22" spans="1:12" ht="12.75">
      <c r="A22" s="1">
        <f t="shared" si="0"/>
        <v>17</v>
      </c>
      <c r="B22" s="15">
        <f t="shared" si="7"/>
        <v>69</v>
      </c>
      <c r="C22" s="3">
        <v>787</v>
      </c>
      <c r="D22" s="3">
        <v>2000</v>
      </c>
      <c r="E22">
        <f t="shared" si="1"/>
        <v>25</v>
      </c>
      <c r="F22" s="7">
        <f t="shared" si="8"/>
        <v>0.34760685975590194</v>
      </c>
      <c r="G22" s="2">
        <f t="shared" si="2"/>
        <v>19.916405993809086</v>
      </c>
      <c r="H22" s="4">
        <f t="shared" si="3"/>
        <v>36.231884057971016</v>
      </c>
      <c r="I22" s="28">
        <f t="shared" si="4"/>
        <v>73.38937252763509</v>
      </c>
      <c r="J22" s="28">
        <f t="shared" si="5"/>
        <v>894.000505477667</v>
      </c>
      <c r="K22" s="31">
        <f t="shared" si="6"/>
        <v>0.5582198022272988</v>
      </c>
      <c r="L22" s="39">
        <v>0.7</v>
      </c>
    </row>
    <row r="23" spans="1:12" ht="12.75">
      <c r="A23" s="1">
        <f t="shared" si="0"/>
        <v>18</v>
      </c>
      <c r="B23" s="15">
        <f t="shared" si="7"/>
        <v>61</v>
      </c>
      <c r="C23" s="3">
        <v>848</v>
      </c>
      <c r="D23" s="3">
        <v>1975</v>
      </c>
      <c r="E23">
        <f t="shared" si="1"/>
        <v>25</v>
      </c>
      <c r="F23" s="7">
        <f t="shared" si="8"/>
        <v>0.388956880179007</v>
      </c>
      <c r="G23" s="2">
        <f t="shared" si="2"/>
        <v>22.285587646832763</v>
      </c>
      <c r="H23" s="4">
        <f t="shared" si="3"/>
        <v>40.98360655737705</v>
      </c>
      <c r="I23" s="28">
        <f t="shared" si="4"/>
        <v>65.92419889539804</v>
      </c>
      <c r="J23" s="28">
        <f t="shared" si="5"/>
        <v>959.9247043730651</v>
      </c>
      <c r="K23" s="31">
        <f t="shared" si="6"/>
        <v>0.7137980327819313</v>
      </c>
      <c r="L23" s="39">
        <v>0.7</v>
      </c>
    </row>
    <row r="24" spans="1:12" ht="12.75">
      <c r="A24" s="1">
        <f t="shared" si="0"/>
        <v>19</v>
      </c>
      <c r="B24" s="15">
        <f t="shared" si="7"/>
        <v>97</v>
      </c>
      <c r="C24" s="3">
        <v>945</v>
      </c>
      <c r="D24" s="3">
        <v>1950</v>
      </c>
      <c r="E24">
        <f t="shared" si="1"/>
        <v>25</v>
      </c>
      <c r="F24" s="7">
        <f t="shared" si="8"/>
        <v>0.25224245788981825</v>
      </c>
      <c r="G24" s="2">
        <f t="shared" si="2"/>
        <v>14.452428251092979</v>
      </c>
      <c r="H24" s="4">
        <f t="shared" si="3"/>
        <v>25.773195876288657</v>
      </c>
      <c r="I24" s="28">
        <f t="shared" si="4"/>
        <v>100.16985574512923</v>
      </c>
      <c r="J24" s="28">
        <f t="shared" si="5"/>
        <v>1060.0945601181943</v>
      </c>
      <c r="K24" s="31">
        <f t="shared" si="6"/>
        <v>0.17811162244355092</v>
      </c>
      <c r="L24" s="39">
        <v>0.1</v>
      </c>
    </row>
    <row r="25" spans="1:14" ht="12.75">
      <c r="A25" s="1">
        <f t="shared" si="0"/>
        <v>20</v>
      </c>
      <c r="B25" s="15">
        <f t="shared" si="7"/>
        <v>112</v>
      </c>
      <c r="C25" s="3">
        <v>1057</v>
      </c>
      <c r="D25" s="3">
        <v>1925</v>
      </c>
      <c r="E25">
        <f t="shared" si="1"/>
        <v>25</v>
      </c>
      <c r="F25" s="7">
        <f t="shared" si="8"/>
        <v>0.21961412517659984</v>
      </c>
      <c r="G25" s="2">
        <f t="shared" si="2"/>
        <v>12.582962494076925</v>
      </c>
      <c r="H25" s="4">
        <f t="shared" si="3"/>
        <v>22.321428571428573</v>
      </c>
      <c r="I25" s="28">
        <f t="shared" si="4"/>
        <v>114.75626344561765</v>
      </c>
      <c r="J25" s="28">
        <f t="shared" si="5"/>
        <v>1174.850823563812</v>
      </c>
      <c r="K25" s="31">
        <f t="shared" si="6"/>
        <v>0.042672049465664</v>
      </c>
      <c r="L25" s="39">
        <v>0.1</v>
      </c>
      <c r="M25" s="40"/>
      <c r="N25" s="41"/>
    </row>
    <row r="26" spans="1:12" ht="12.75">
      <c r="A26" s="1">
        <f t="shared" si="0"/>
        <v>21</v>
      </c>
      <c r="B26" s="15">
        <f t="shared" si="7"/>
        <v>35</v>
      </c>
      <c r="C26" s="3">
        <v>1092</v>
      </c>
      <c r="D26" s="3">
        <v>1900</v>
      </c>
      <c r="E26">
        <f t="shared" si="1"/>
        <v>25</v>
      </c>
      <c r="F26" s="7">
        <f t="shared" si="8"/>
        <v>0.6202494859828215</v>
      </c>
      <c r="G26" s="2">
        <f t="shared" si="2"/>
        <v>35.53767779197438</v>
      </c>
      <c r="H26" s="4">
        <f t="shared" si="3"/>
        <v>71.42857142857143</v>
      </c>
      <c r="I26" s="28">
        <f t="shared" si="4"/>
        <v>43.01162633521313</v>
      </c>
      <c r="J26" s="28">
        <f t="shared" si="5"/>
        <v>1217.862449899025</v>
      </c>
      <c r="K26" s="31">
        <f t="shared" si="6"/>
        <v>1.4647202481721229</v>
      </c>
      <c r="L26" s="39">
        <v>0.6</v>
      </c>
    </row>
    <row r="27" spans="1:12" ht="12.75">
      <c r="A27" s="1">
        <f t="shared" si="0"/>
        <v>22</v>
      </c>
      <c r="B27" s="15">
        <f t="shared" si="7"/>
        <v>68</v>
      </c>
      <c r="C27" s="3">
        <v>1160</v>
      </c>
      <c r="D27" s="3">
        <v>1875</v>
      </c>
      <c r="E27">
        <f t="shared" si="1"/>
        <v>25</v>
      </c>
      <c r="F27" s="7">
        <f t="shared" si="8"/>
        <v>0.3523087246741417</v>
      </c>
      <c r="G27" s="2">
        <f t="shared" si="2"/>
        <v>20.18580300946485</v>
      </c>
      <c r="H27" s="4">
        <f t="shared" si="3"/>
        <v>36.76470588235294</v>
      </c>
      <c r="I27" s="28">
        <f t="shared" si="4"/>
        <v>72.44998274671983</v>
      </c>
      <c r="J27" s="28">
        <f t="shared" si="5"/>
        <v>1290.3124326457448</v>
      </c>
      <c r="K27" s="31">
        <f t="shared" si="6"/>
        <v>0.5762264360257677</v>
      </c>
      <c r="L27" s="39">
        <v>0.6</v>
      </c>
    </row>
    <row r="28" spans="1:12" ht="12.75">
      <c r="A28" s="1">
        <f t="shared" si="0"/>
        <v>23</v>
      </c>
      <c r="B28" s="15">
        <f t="shared" si="7"/>
        <v>85</v>
      </c>
      <c r="C28" s="3">
        <v>1245</v>
      </c>
      <c r="D28" s="3">
        <v>1850</v>
      </c>
      <c r="E28">
        <f t="shared" si="1"/>
        <v>25</v>
      </c>
      <c r="F28" s="7">
        <f t="shared" si="8"/>
        <v>0.2860514417173182</v>
      </c>
      <c r="G28" s="2">
        <f t="shared" si="2"/>
        <v>16.389540334034784</v>
      </c>
      <c r="H28" s="4">
        <f t="shared" si="3"/>
        <v>29.411764705882355</v>
      </c>
      <c r="I28" s="28">
        <f t="shared" si="4"/>
        <v>88.60022573334676</v>
      </c>
      <c r="J28" s="28">
        <f t="shared" si="5"/>
        <v>1378.9126583790917</v>
      </c>
      <c r="K28" s="31">
        <f t="shared" si="6"/>
        <v>0.3158380173171453</v>
      </c>
      <c r="L28" s="39">
        <v>0.6</v>
      </c>
    </row>
    <row r="29" spans="1:12" ht="12.75">
      <c r="A29" s="1">
        <f t="shared" si="0"/>
        <v>24</v>
      </c>
      <c r="B29" s="15">
        <f t="shared" si="7"/>
        <v>63</v>
      </c>
      <c r="C29" s="3">
        <v>1308</v>
      </c>
      <c r="D29" s="3">
        <v>1825</v>
      </c>
      <c r="E29">
        <f t="shared" si="1"/>
        <v>25</v>
      </c>
      <c r="F29" s="7">
        <f t="shared" si="8"/>
        <v>0.3777666579398214</v>
      </c>
      <c r="G29" s="2">
        <f t="shared" si="2"/>
        <v>21.644435140713995</v>
      </c>
      <c r="H29" s="4">
        <f t="shared" si="3"/>
        <v>39.682539682539684</v>
      </c>
      <c r="I29" s="28">
        <f t="shared" si="4"/>
        <v>67.77905281132217</v>
      </c>
      <c r="J29" s="28">
        <f t="shared" si="5"/>
        <v>1446.6917111904138</v>
      </c>
      <c r="K29" s="31">
        <f t="shared" si="6"/>
        <v>0.6723309658328742</v>
      </c>
      <c r="L29" s="39">
        <v>0.6</v>
      </c>
    </row>
    <row r="30" spans="1:12" ht="12.75">
      <c r="A30" s="1">
        <f t="shared" si="0"/>
        <v>25</v>
      </c>
      <c r="B30" s="15">
        <f t="shared" si="7"/>
        <v>30</v>
      </c>
      <c r="C30" s="3">
        <v>1338</v>
      </c>
      <c r="D30" s="3">
        <v>1800</v>
      </c>
      <c r="E30">
        <f t="shared" si="1"/>
        <v>25</v>
      </c>
      <c r="F30" s="7">
        <f t="shared" si="8"/>
        <v>0.6947382761967033</v>
      </c>
      <c r="G30" s="2">
        <f t="shared" si="2"/>
        <v>39.8055710922652</v>
      </c>
      <c r="H30" s="4">
        <f t="shared" si="3"/>
        <v>83.33333333333334</v>
      </c>
      <c r="I30" s="28">
        <f t="shared" si="4"/>
        <v>39.05124837953327</v>
      </c>
      <c r="J30" s="28">
        <f t="shared" si="5"/>
        <v>1485.742959569947</v>
      </c>
      <c r="K30" s="31">
        <f t="shared" si="6"/>
        <v>1.3827983032752764</v>
      </c>
      <c r="L30" s="39">
        <v>1.2</v>
      </c>
    </row>
    <row r="31" spans="1:12" ht="12.75">
      <c r="A31" s="1">
        <f t="shared" si="0"/>
        <v>26</v>
      </c>
      <c r="B31" s="15">
        <f t="shared" si="7"/>
        <v>22</v>
      </c>
      <c r="C31" s="3">
        <v>1360</v>
      </c>
      <c r="D31" s="3">
        <v>1775</v>
      </c>
      <c r="E31">
        <f t="shared" si="1"/>
        <v>25</v>
      </c>
      <c r="F31" s="7">
        <f t="shared" si="8"/>
        <v>0.8491414759301354</v>
      </c>
      <c r="G31" s="2">
        <f t="shared" si="2"/>
        <v>48.65222278030634</v>
      </c>
      <c r="H31" s="4">
        <f t="shared" si="3"/>
        <v>113.63636363636364</v>
      </c>
      <c r="I31" s="28">
        <f t="shared" si="4"/>
        <v>33.301651610693426</v>
      </c>
      <c r="J31" s="28">
        <f t="shared" si="5"/>
        <v>1519.0446111806405</v>
      </c>
      <c r="K31" s="31">
        <f t="shared" si="6"/>
        <v>1.1891302108056443</v>
      </c>
      <c r="L31" s="39">
        <v>1.2</v>
      </c>
    </row>
    <row r="32" spans="1:12" ht="12.75">
      <c r="A32" s="1">
        <f t="shared" si="0"/>
        <v>27</v>
      </c>
      <c r="B32" s="15">
        <f t="shared" si="7"/>
        <v>27</v>
      </c>
      <c r="C32" s="3">
        <v>1387</v>
      </c>
      <c r="D32" s="3">
        <v>1750</v>
      </c>
      <c r="E32">
        <f t="shared" si="1"/>
        <v>25</v>
      </c>
      <c r="F32" s="7">
        <f t="shared" si="8"/>
        <v>0.7469555733762603</v>
      </c>
      <c r="G32" s="2">
        <f t="shared" si="2"/>
        <v>42.797401838234194</v>
      </c>
      <c r="H32" s="4">
        <f t="shared" si="3"/>
        <v>92.5925925925926</v>
      </c>
      <c r="I32" s="28">
        <f t="shared" si="4"/>
        <v>36.796738985948195</v>
      </c>
      <c r="J32" s="28">
        <f t="shared" si="5"/>
        <v>1555.8413501665887</v>
      </c>
      <c r="K32" s="31">
        <f t="shared" si="6"/>
        <v>1.3207692132327047</v>
      </c>
      <c r="L32" s="39">
        <v>1.2</v>
      </c>
    </row>
    <row r="33" spans="1:12" ht="12.75">
      <c r="A33" s="1">
        <f t="shared" si="0"/>
        <v>28</v>
      </c>
      <c r="B33" s="15">
        <f t="shared" si="7"/>
        <v>26</v>
      </c>
      <c r="C33" s="3">
        <v>1413</v>
      </c>
      <c r="D33" s="3">
        <v>1725</v>
      </c>
      <c r="E33">
        <f t="shared" si="1"/>
        <v>25</v>
      </c>
      <c r="F33" s="7">
        <f t="shared" si="8"/>
        <v>0.7657928325402437</v>
      </c>
      <c r="G33" s="2">
        <f t="shared" si="2"/>
        <v>43.87669728592458</v>
      </c>
      <c r="H33" s="4">
        <f t="shared" si="3"/>
        <v>96.15384615384616</v>
      </c>
      <c r="I33" s="28">
        <f t="shared" si="4"/>
        <v>36.069377593742864</v>
      </c>
      <c r="J33" s="28">
        <f t="shared" si="5"/>
        <v>1591.9107277603316</v>
      </c>
      <c r="K33" s="31">
        <f t="shared" si="6"/>
        <v>1.2974995168233405</v>
      </c>
      <c r="L33" s="39">
        <v>1.2</v>
      </c>
    </row>
    <row r="34" spans="1:12" ht="12.75">
      <c r="A34" s="1">
        <f t="shared" si="0"/>
        <v>29</v>
      </c>
      <c r="B34" s="15">
        <f t="shared" si="7"/>
        <v>27</v>
      </c>
      <c r="C34" s="3">
        <v>1440</v>
      </c>
      <c r="D34" s="3">
        <v>1700</v>
      </c>
      <c r="E34">
        <f t="shared" si="1"/>
        <v>25</v>
      </c>
      <c r="F34" s="7">
        <f t="shared" si="8"/>
        <v>0.7469555733762603</v>
      </c>
      <c r="G34" s="2">
        <f t="shared" si="2"/>
        <v>42.797401838234194</v>
      </c>
      <c r="H34" s="4">
        <f t="shared" si="3"/>
        <v>92.5925925925926</v>
      </c>
      <c r="I34" s="28">
        <f t="shared" si="4"/>
        <v>36.796738985948195</v>
      </c>
      <c r="J34" s="28">
        <f t="shared" si="5"/>
        <v>1628.7074667462798</v>
      </c>
      <c r="K34" s="31">
        <f t="shared" si="6"/>
        <v>1.3207692132327047</v>
      </c>
      <c r="L34" s="39">
        <v>1.2</v>
      </c>
    </row>
    <row r="35" spans="1:12" ht="12.75">
      <c r="A35" s="1">
        <f t="shared" si="0"/>
        <v>30</v>
      </c>
      <c r="B35" s="15">
        <f t="shared" si="7"/>
        <v>30</v>
      </c>
      <c r="C35" s="3">
        <v>1470</v>
      </c>
      <c r="D35" s="3">
        <v>1675</v>
      </c>
      <c r="E35">
        <f t="shared" si="1"/>
        <v>25</v>
      </c>
      <c r="F35" s="7">
        <f t="shared" si="8"/>
        <v>0.6947382761967033</v>
      </c>
      <c r="G35" s="2">
        <f t="shared" si="2"/>
        <v>39.8055710922652</v>
      </c>
      <c r="H35" s="4">
        <f t="shared" si="3"/>
        <v>83.33333333333334</v>
      </c>
      <c r="I35" s="28">
        <f t="shared" si="4"/>
        <v>39.05124837953327</v>
      </c>
      <c r="J35" s="28">
        <f t="shared" si="5"/>
        <v>1667.758715125813</v>
      </c>
      <c r="K35" s="31">
        <f t="shared" si="6"/>
        <v>1.3827983032752764</v>
      </c>
      <c r="L35" s="39">
        <v>1.2</v>
      </c>
    </row>
    <row r="36" spans="1:12" ht="12.75">
      <c r="A36" s="1">
        <f t="shared" si="0"/>
        <v>31</v>
      </c>
      <c r="B36" s="15">
        <f t="shared" si="7"/>
        <v>37</v>
      </c>
      <c r="C36" s="3">
        <v>1507</v>
      </c>
      <c r="D36" s="3">
        <v>1650</v>
      </c>
      <c r="E36">
        <f t="shared" si="1"/>
        <v>25</v>
      </c>
      <c r="F36" s="7">
        <f t="shared" si="8"/>
        <v>0.5942137038004338</v>
      </c>
      <c r="G36" s="2">
        <f t="shared" si="2"/>
        <v>34.04593735660166</v>
      </c>
      <c r="H36" s="4">
        <f t="shared" si="3"/>
        <v>67.56756756756756</v>
      </c>
      <c r="I36" s="28">
        <f t="shared" si="4"/>
        <v>44.65422712353221</v>
      </c>
      <c r="J36" s="28">
        <f t="shared" si="5"/>
        <v>1712.4129422493452</v>
      </c>
      <c r="K36" s="31">
        <f t="shared" si="6"/>
        <v>1.4914601436445565</v>
      </c>
      <c r="L36" s="39">
        <v>1.2</v>
      </c>
    </row>
    <row r="37" spans="1:12" ht="12.75">
      <c r="A37" s="1">
        <f t="shared" si="0"/>
        <v>32</v>
      </c>
      <c r="B37" s="15">
        <f t="shared" si="7"/>
        <v>30</v>
      </c>
      <c r="C37" s="3">
        <v>1537</v>
      </c>
      <c r="D37" s="3">
        <v>1625</v>
      </c>
      <c r="E37">
        <f t="shared" si="1"/>
        <v>25</v>
      </c>
      <c r="F37" s="7">
        <f t="shared" si="8"/>
        <v>0.6947382761967033</v>
      </c>
      <c r="G37" s="2">
        <f t="shared" si="2"/>
        <v>39.8055710922652</v>
      </c>
      <c r="H37" s="4">
        <f t="shared" si="3"/>
        <v>83.33333333333334</v>
      </c>
      <c r="I37" s="28">
        <f t="shared" si="4"/>
        <v>39.05124837953327</v>
      </c>
      <c r="J37" s="28">
        <f t="shared" si="5"/>
        <v>1751.4641906288784</v>
      </c>
      <c r="K37" s="31">
        <f t="shared" si="6"/>
        <v>1.3827983032752764</v>
      </c>
      <c r="L37" s="39">
        <v>1.2</v>
      </c>
    </row>
    <row r="38" spans="1:12" ht="12.75">
      <c r="A38" s="1">
        <f t="shared" si="0"/>
        <v>33</v>
      </c>
      <c r="B38" s="15">
        <f t="shared" si="7"/>
        <v>33</v>
      </c>
      <c r="C38" s="3">
        <v>1570</v>
      </c>
      <c r="D38" s="3">
        <v>1600</v>
      </c>
      <c r="E38">
        <f t="shared" si="1"/>
        <v>25</v>
      </c>
      <c r="F38" s="7">
        <f t="shared" si="8"/>
        <v>0.6483319890872606</v>
      </c>
      <c r="G38" s="2">
        <f t="shared" si="2"/>
        <v>37.14668669802178</v>
      </c>
      <c r="H38" s="4">
        <f t="shared" si="3"/>
        <v>75.75757575757575</v>
      </c>
      <c r="I38" s="28">
        <f t="shared" si="4"/>
        <v>41.4004830889689</v>
      </c>
      <c r="J38" s="28">
        <f t="shared" si="5"/>
        <v>1792.8646737178474</v>
      </c>
      <c r="K38" s="31">
        <f t="shared" si="6"/>
        <v>1.4347658666772185</v>
      </c>
      <c r="L38" s="39">
        <v>1.2</v>
      </c>
    </row>
    <row r="39" spans="1:12" ht="12.75">
      <c r="A39" s="1">
        <f t="shared" si="0"/>
        <v>34</v>
      </c>
      <c r="B39" s="15">
        <f t="shared" si="7"/>
        <v>38</v>
      </c>
      <c r="C39" s="3">
        <v>1608</v>
      </c>
      <c r="D39" s="3">
        <v>1575</v>
      </c>
      <c r="E39">
        <f t="shared" si="1"/>
        <v>25</v>
      </c>
      <c r="F39" s="7">
        <f t="shared" si="8"/>
        <v>0.5819051181398855</v>
      </c>
      <c r="G39" s="2">
        <f t="shared" si="2"/>
        <v>33.340707346477004</v>
      </c>
      <c r="H39" s="4">
        <f t="shared" si="3"/>
        <v>65.78947368421053</v>
      </c>
      <c r="I39" s="28">
        <f t="shared" si="4"/>
        <v>45.48626166217663</v>
      </c>
      <c r="J39" s="28">
        <f t="shared" si="5"/>
        <v>1838.350935380024</v>
      </c>
      <c r="K39" s="31">
        <f t="shared" si="6"/>
        <v>1.5037507480390921</v>
      </c>
      <c r="L39" s="39">
        <v>1.2</v>
      </c>
    </row>
    <row r="40" spans="1:12" ht="12.75">
      <c r="A40" s="1">
        <f t="shared" si="0"/>
        <v>35</v>
      </c>
      <c r="B40" s="15">
        <f t="shared" si="7"/>
        <v>42</v>
      </c>
      <c r="C40" s="3">
        <v>1650</v>
      </c>
      <c r="D40" s="3">
        <v>1550</v>
      </c>
      <c r="E40">
        <f t="shared" si="1"/>
        <v>25</v>
      </c>
      <c r="F40" s="7">
        <f t="shared" si="8"/>
        <v>0.5369107427400456</v>
      </c>
      <c r="G40" s="2">
        <f t="shared" si="2"/>
        <v>30.76271953423892</v>
      </c>
      <c r="H40" s="4">
        <f t="shared" si="3"/>
        <v>59.523809523809526</v>
      </c>
      <c r="I40" s="28">
        <f t="shared" si="4"/>
        <v>48.877397639399746</v>
      </c>
      <c r="J40" s="28">
        <f t="shared" si="5"/>
        <v>1887.2283330194239</v>
      </c>
      <c r="K40" s="31">
        <f t="shared" si="6"/>
        <v>1.3872492469003284</v>
      </c>
      <c r="L40" s="39">
        <v>1.2</v>
      </c>
    </row>
    <row r="41" spans="1:12" ht="12.75">
      <c r="A41" s="1">
        <f t="shared" si="0"/>
        <v>36</v>
      </c>
      <c r="B41" s="15">
        <f t="shared" si="7"/>
        <v>42</v>
      </c>
      <c r="C41" s="3">
        <v>1692</v>
      </c>
      <c r="D41" s="3">
        <v>1525</v>
      </c>
      <c r="E41">
        <f t="shared" si="1"/>
        <v>25</v>
      </c>
      <c r="F41" s="7">
        <f t="shared" si="8"/>
        <v>0.5369107427400456</v>
      </c>
      <c r="G41" s="2">
        <f t="shared" si="2"/>
        <v>30.76271953423892</v>
      </c>
      <c r="H41" s="4">
        <f t="shared" si="3"/>
        <v>59.523809523809526</v>
      </c>
      <c r="I41" s="28">
        <f t="shared" si="4"/>
        <v>48.877397639399746</v>
      </c>
      <c r="J41" s="28">
        <f t="shared" si="5"/>
        <v>1936.1057306588236</v>
      </c>
      <c r="K41" s="31">
        <f t="shared" si="6"/>
        <v>1.3872492469003284</v>
      </c>
      <c r="L41" s="39">
        <v>1.2</v>
      </c>
    </row>
    <row r="42" spans="1:12" ht="12.75">
      <c r="A42" s="1">
        <f t="shared" si="0"/>
        <v>37</v>
      </c>
      <c r="B42" s="15">
        <f t="shared" si="7"/>
        <v>45</v>
      </c>
      <c r="C42" s="3">
        <v>1737</v>
      </c>
      <c r="D42" s="3">
        <v>1500</v>
      </c>
      <c r="E42">
        <f t="shared" si="1"/>
        <v>25</v>
      </c>
      <c r="F42" s="7">
        <f t="shared" si="8"/>
        <v>0.507098504392337</v>
      </c>
      <c r="G42" s="2">
        <f t="shared" si="2"/>
        <v>29.054604099077146</v>
      </c>
      <c r="H42" s="4">
        <f t="shared" si="3"/>
        <v>55.55555555555556</v>
      </c>
      <c r="I42" s="28">
        <f t="shared" si="4"/>
        <v>51.478150704935</v>
      </c>
      <c r="J42" s="28">
        <f t="shared" si="5"/>
        <v>1987.5838813637586</v>
      </c>
      <c r="K42" s="31">
        <f t="shared" si="6"/>
        <v>1.1872722083412282</v>
      </c>
      <c r="L42" s="39">
        <v>1.2</v>
      </c>
    </row>
    <row r="43" spans="1:12" ht="12.75">
      <c r="A43" s="1">
        <f t="shared" si="0"/>
        <v>38</v>
      </c>
      <c r="B43" s="15">
        <f t="shared" si="7"/>
        <v>48</v>
      </c>
      <c r="C43" s="3">
        <v>1785</v>
      </c>
      <c r="D43" s="3">
        <v>1475</v>
      </c>
      <c r="E43">
        <f t="shared" si="1"/>
        <v>25</v>
      </c>
      <c r="F43" s="7">
        <f t="shared" si="8"/>
        <v>0.4801750296035269</v>
      </c>
      <c r="G43" s="2">
        <f t="shared" si="2"/>
        <v>27.512002623851455</v>
      </c>
      <c r="H43" s="4">
        <f t="shared" si="3"/>
        <v>52.083333333333336</v>
      </c>
      <c r="I43" s="28">
        <f t="shared" si="4"/>
        <v>54.12023651093923</v>
      </c>
      <c r="J43" s="28">
        <f t="shared" si="5"/>
        <v>2041.7041178746979</v>
      </c>
      <c r="K43" s="31">
        <f t="shared" si="6"/>
        <v>1.0318360200546746</v>
      </c>
      <c r="L43" s="39">
        <v>1.2</v>
      </c>
    </row>
    <row r="44" spans="1:12" ht="12.75">
      <c r="A44" s="1">
        <f t="shared" si="0"/>
        <v>39</v>
      </c>
      <c r="B44" s="15">
        <f t="shared" si="7"/>
        <v>65</v>
      </c>
      <c r="C44" s="3">
        <v>1850</v>
      </c>
      <c r="D44" s="3">
        <v>1450</v>
      </c>
      <c r="E44">
        <f t="shared" si="1"/>
        <v>25</v>
      </c>
      <c r="F44" s="7">
        <f t="shared" si="8"/>
        <v>0.3671738338182192</v>
      </c>
      <c r="G44" s="2">
        <f t="shared" si="2"/>
        <v>21.037511025421818</v>
      </c>
      <c r="H44" s="4">
        <f t="shared" si="3"/>
        <v>38.46153846153847</v>
      </c>
      <c r="I44" s="28">
        <f t="shared" si="4"/>
        <v>69.6419413859206</v>
      </c>
      <c r="J44" s="28">
        <f t="shared" si="5"/>
        <v>2111.3460592606184</v>
      </c>
      <c r="K44" s="31">
        <f t="shared" si="6"/>
        <v>0.6326340904941871</v>
      </c>
      <c r="L44" s="39">
        <v>0.6</v>
      </c>
    </row>
    <row r="45" spans="1:12" ht="12.75">
      <c r="A45" s="1">
        <f t="shared" si="0"/>
        <v>40</v>
      </c>
      <c r="B45" s="15">
        <f t="shared" si="7"/>
        <v>65</v>
      </c>
      <c r="C45" s="3">
        <v>1915</v>
      </c>
      <c r="D45" s="3">
        <v>1425</v>
      </c>
      <c r="E45">
        <f t="shared" si="1"/>
        <v>25</v>
      </c>
      <c r="F45" s="7">
        <f t="shared" si="8"/>
        <v>0.3671738338182192</v>
      </c>
      <c r="G45" s="2">
        <f t="shared" si="2"/>
        <v>21.037511025421818</v>
      </c>
      <c r="H45" s="4">
        <f t="shared" si="3"/>
        <v>38.46153846153847</v>
      </c>
      <c r="I45" s="28">
        <f t="shared" si="4"/>
        <v>69.6419413859206</v>
      </c>
      <c r="J45" s="28">
        <f t="shared" si="5"/>
        <v>2180.988000646539</v>
      </c>
      <c r="K45" s="31">
        <f t="shared" si="6"/>
        <v>0.6326340904941871</v>
      </c>
      <c r="L45" s="39">
        <v>0.6</v>
      </c>
    </row>
    <row r="46" spans="1:12" ht="12.75">
      <c r="A46" s="1">
        <f t="shared" si="0"/>
        <v>41</v>
      </c>
      <c r="B46" s="15">
        <f t="shared" si="7"/>
        <v>55</v>
      </c>
      <c r="C46" s="3">
        <v>1970</v>
      </c>
      <c r="D46" s="3">
        <v>1400</v>
      </c>
      <c r="E46">
        <f t="shared" si="1"/>
        <v>25</v>
      </c>
      <c r="F46" s="7">
        <f t="shared" si="8"/>
        <v>0.4266274931268761</v>
      </c>
      <c r="G46" s="2">
        <f t="shared" si="2"/>
        <v>24.443954780416536</v>
      </c>
      <c r="H46" s="4">
        <f t="shared" si="3"/>
        <v>45.45454545454545</v>
      </c>
      <c r="I46" s="28">
        <f t="shared" si="4"/>
        <v>60.415229867972855</v>
      </c>
      <c r="J46" s="28">
        <f t="shared" si="5"/>
        <v>2241.403230514512</v>
      </c>
      <c r="K46" s="31">
        <f t="shared" si="6"/>
        <v>0.8496419459363806</v>
      </c>
      <c r="L46" s="39">
        <v>0.6</v>
      </c>
    </row>
    <row r="47" spans="1:14" ht="12.75">
      <c r="A47" s="1">
        <f t="shared" si="0"/>
        <v>42</v>
      </c>
      <c r="B47" s="15">
        <f t="shared" si="7"/>
        <v>42</v>
      </c>
      <c r="C47" s="3">
        <v>2012</v>
      </c>
      <c r="D47" s="3">
        <v>1387</v>
      </c>
      <c r="E47">
        <f>D46-D47</f>
        <v>13</v>
      </c>
      <c r="F47" s="7">
        <f>ATAN(E47/B47)</f>
        <v>0.3001711708301121</v>
      </c>
      <c r="G47" s="2">
        <f t="shared" si="2"/>
        <v>17.19854122006587</v>
      </c>
      <c r="H47" s="4">
        <f>E47/B47*100</f>
        <v>30.952380952380953</v>
      </c>
      <c r="I47" s="28">
        <f t="shared" si="4"/>
        <v>43.965895873961216</v>
      </c>
      <c r="J47" s="28">
        <f t="shared" si="5"/>
        <v>2285.369126388473</v>
      </c>
      <c r="K47" s="31">
        <f t="shared" si="6"/>
        <v>0.3724569809779725</v>
      </c>
      <c r="L47" s="39">
        <v>0</v>
      </c>
      <c r="M47" s="40"/>
      <c r="N47" s="41"/>
    </row>
    <row r="48" spans="1:12" ht="12.75">
      <c r="A48" s="1">
        <f t="shared" si="0"/>
        <v>43</v>
      </c>
      <c r="B48" s="15">
        <f t="shared" si="7"/>
        <v>58</v>
      </c>
      <c r="C48" s="3">
        <v>2070</v>
      </c>
      <c r="D48" s="3">
        <v>1390</v>
      </c>
      <c r="E48">
        <f>D47-D48</f>
        <v>-3</v>
      </c>
      <c r="F48" s="7">
        <f>ATAN(E48/B48)</f>
        <v>-0.05167808448243</v>
      </c>
      <c r="G48" s="13">
        <f t="shared" si="2"/>
        <v>-2.96093613416375</v>
      </c>
      <c r="H48" s="4">
        <f>E48/B48*100</f>
        <v>-5.172413793103448</v>
      </c>
      <c r="I48" s="28">
        <f t="shared" si="4"/>
        <v>58.077534382926416</v>
      </c>
      <c r="J48" s="28">
        <f t="shared" si="5"/>
        <v>2343.4466607713994</v>
      </c>
      <c r="K48" s="31">
        <f t="shared" si="6"/>
        <v>0</v>
      </c>
      <c r="L48" s="39">
        <v>0</v>
      </c>
    </row>
    <row r="49" spans="1:12" ht="12.75">
      <c r="A49" s="1">
        <f t="shared" si="0"/>
        <v>44</v>
      </c>
      <c r="B49" s="15">
        <f>C49-C48</f>
        <v>37</v>
      </c>
      <c r="C49" s="3">
        <v>2107</v>
      </c>
      <c r="D49" s="3">
        <v>1400</v>
      </c>
      <c r="E49">
        <f>D48-D49</f>
        <v>-10</v>
      </c>
      <c r="F49" s="7">
        <f>ATAN(E49/B49)</f>
        <v>-0.2639637236257046</v>
      </c>
      <c r="G49" s="13">
        <f t="shared" si="2"/>
        <v>-15.124007308310569</v>
      </c>
      <c r="H49" s="4">
        <f>E49/B49*100</f>
        <v>-27.027027027027028</v>
      </c>
      <c r="I49" s="28">
        <f t="shared" si="4"/>
        <v>38.3275357934736</v>
      </c>
      <c r="J49" s="28">
        <f t="shared" si="5"/>
        <v>2381.774196564873</v>
      </c>
      <c r="K49" s="31">
        <f t="shared" si="6"/>
        <v>0</v>
      </c>
      <c r="L49" s="39">
        <v>0</v>
      </c>
    </row>
    <row r="50" spans="1:12" ht="12.75">
      <c r="A50" s="1">
        <f t="shared" si="0"/>
        <v>45</v>
      </c>
      <c r="B50" s="15">
        <f>C50-C49</f>
        <v>168</v>
      </c>
      <c r="C50" s="3">
        <v>2275</v>
      </c>
      <c r="D50" s="3">
        <v>1405</v>
      </c>
      <c r="E50">
        <f>D49-D50</f>
        <v>-5</v>
      </c>
      <c r="F50" s="7">
        <f>ATAN(E50/B50)</f>
        <v>-0.029753122018665052</v>
      </c>
      <c r="G50" s="13">
        <f t="shared" si="2"/>
        <v>-1.7047283190072677</v>
      </c>
      <c r="H50" s="4">
        <f>E50/B50*100</f>
        <v>-2.976190476190476</v>
      </c>
      <c r="I50" s="28">
        <f t="shared" si="4"/>
        <v>168.07438829280326</v>
      </c>
      <c r="J50" s="28">
        <f t="shared" si="5"/>
        <v>2549.848584857676</v>
      </c>
      <c r="K50" s="31">
        <f t="shared" si="6"/>
        <v>0</v>
      </c>
      <c r="L50" s="39">
        <v>0</v>
      </c>
    </row>
    <row r="51" spans="1:12" ht="12.75">
      <c r="A51" s="1">
        <f t="shared" si="0"/>
        <v>46</v>
      </c>
      <c r="B51" s="15">
        <f>C51-C50</f>
        <v>28</v>
      </c>
      <c r="C51" s="3">
        <v>2303</v>
      </c>
      <c r="D51" s="3">
        <v>1410</v>
      </c>
      <c r="E51">
        <f>D50-D51</f>
        <v>-5</v>
      </c>
      <c r="F51" s="7">
        <f>ATAN(E51/B51)</f>
        <v>-0.1767088560700366</v>
      </c>
      <c r="G51" s="13">
        <f t="shared" si="2"/>
        <v>-10.124671655397817</v>
      </c>
      <c r="H51" s="4">
        <f>E51/B51*100</f>
        <v>-17.857142857142858</v>
      </c>
      <c r="I51" s="28">
        <f t="shared" si="4"/>
        <v>28.442925306655784</v>
      </c>
      <c r="J51" s="28">
        <f t="shared" si="5"/>
        <v>2578.291510164332</v>
      </c>
      <c r="K51" s="31">
        <f t="shared" si="6"/>
        <v>0</v>
      </c>
      <c r="L51" s="39">
        <v>0</v>
      </c>
    </row>
    <row r="52" spans="1:8" ht="4.5" customHeight="1" thickBot="1">
      <c r="A52" s="1"/>
      <c r="C52" s="6"/>
      <c r="D52" s="6"/>
      <c r="F52" s="7"/>
      <c r="G52" s="13"/>
      <c r="H52" s="4"/>
    </row>
    <row r="53" spans="1:9" ht="13.5" thickTop="1">
      <c r="A53" s="1"/>
      <c r="B53" s="14">
        <f>SUM(B6:B51)</f>
        <v>2303</v>
      </c>
      <c r="C53" s="12" t="s">
        <v>17</v>
      </c>
      <c r="D53" s="12" t="s">
        <v>16</v>
      </c>
      <c r="E53" s="14">
        <f>SUM(E6:E51)</f>
        <v>1000</v>
      </c>
      <c r="F53" s="7">
        <f>ATAN(E53/B53)</f>
        <v>0.4096509156700432</v>
      </c>
      <c r="G53" s="10">
        <f>DEGREES(F53)</f>
        <v>23.471268541563074</v>
      </c>
      <c r="H53" s="11">
        <f>E53/B53*100</f>
        <v>43.42162396873643</v>
      </c>
      <c r="I53" s="10">
        <f>SUM(I6:I51)</f>
        <v>2578.291510164332</v>
      </c>
    </row>
    <row r="75" spans="1:13" ht="12.75">
      <c r="A75" t="s">
        <v>33</v>
      </c>
      <c r="M75" s="42" t="s">
        <v>29</v>
      </c>
    </row>
    <row r="76" spans="1:13" ht="12.75">
      <c r="A76" s="42" t="s">
        <v>31</v>
      </c>
      <c r="B76" s="43">
        <v>1E-05</v>
      </c>
      <c r="C76" s="42" t="s">
        <v>28</v>
      </c>
      <c r="D76" s="43">
        <v>-0.498</v>
      </c>
      <c r="E76" s="42" t="s">
        <v>29</v>
      </c>
      <c r="F76" s="43">
        <v>2379.8</v>
      </c>
      <c r="I76" s="42" t="s">
        <v>31</v>
      </c>
      <c r="J76" s="43">
        <v>0.0003</v>
      </c>
      <c r="K76" s="42" t="s">
        <v>28</v>
      </c>
      <c r="L76" s="43">
        <v>-1.1509</v>
      </c>
      <c r="M76" s="42">
        <v>2578.3</v>
      </c>
    </row>
    <row r="77" spans="1:14" ht="14.25">
      <c r="A77" t="s">
        <v>30</v>
      </c>
      <c r="C77" s="43">
        <v>-0.488</v>
      </c>
      <c r="D77" s="40" t="s">
        <v>32</v>
      </c>
      <c r="E77" s="41">
        <v>0.9844</v>
      </c>
      <c r="I77" t="s">
        <v>30</v>
      </c>
      <c r="K77" s="43">
        <v>-0.8509</v>
      </c>
      <c r="L77" s="40" t="s">
        <v>32</v>
      </c>
      <c r="M77" s="41">
        <v>0.6938</v>
      </c>
      <c r="N77" s="41"/>
    </row>
  </sheetData>
  <mergeCells count="7">
    <mergeCell ref="B3:C3"/>
    <mergeCell ref="F3:H3"/>
    <mergeCell ref="D3:D4"/>
    <mergeCell ref="E3:E4"/>
    <mergeCell ref="B2:F2"/>
    <mergeCell ref="G2:H2"/>
    <mergeCell ref="K2:L2"/>
  </mergeCells>
  <conditionalFormatting sqref="L6:L51">
    <cfRule type="cellIs" priority="1" dxfId="0" operator="greaterThan" stopIfTrue="1">
      <formula>1.1*$K6</formula>
    </cfRule>
    <cfRule type="cellIs" priority="2" dxfId="1" operator="lessThan" stopIfTrue="1">
      <formula>0.75*$K6</formula>
    </cfRule>
    <cfRule type="cellIs" priority="3" dxfId="2" operator="between" stopIfTrue="1">
      <formula>$K6</formula>
      <formula>1.1*$K6</formula>
    </cfRule>
  </conditionalFormatting>
  <conditionalFormatting sqref="G6:G51">
    <cfRule type="cellIs" priority="4" dxfId="2" operator="greaterThan" stopIfTrue="1">
      <formula>28</formula>
    </cfRule>
    <cfRule type="cellIs" priority="5" dxfId="3" operator="between" stopIfTrue="1">
      <formula>15</formula>
      <formula>28</formula>
    </cfRule>
    <cfRule type="cellIs" priority="6" dxfId="4" operator="between" stopIfTrue="1">
      <formula>5</formula>
      <formula>15</formula>
    </cfRule>
  </conditionalFormatting>
  <conditionalFormatting sqref="H6:H13 H15:H51">
    <cfRule type="cellIs" priority="7" dxfId="2" operator="greaterThanOrEqual" stopIfTrue="1">
      <formula>53.2</formula>
    </cfRule>
    <cfRule type="cellIs" priority="8" dxfId="3" operator="between" stopIfTrue="1">
      <formula>26.8</formula>
      <formula>53.1</formula>
    </cfRule>
    <cfRule type="cellIs" priority="9" dxfId="4" operator="between" stopIfTrue="1">
      <formula>8.8</formula>
      <formula>26.8</formula>
    </cfRule>
  </conditionalFormatting>
  <conditionalFormatting sqref="E6:E51">
    <cfRule type="cellIs" priority="10" dxfId="5" operator="greaterThanOrEqual" stopIfTrue="1">
      <formula>50</formula>
    </cfRule>
    <cfRule type="cellIs" priority="11" dxfId="6" operator="between" stopIfTrue="1">
      <formula>15</formula>
      <formula>49</formula>
    </cfRule>
    <cfRule type="cellIs" priority="12" dxfId="7" operator="between" stopIfTrue="1">
      <formula>0</formula>
      <formula>14</formula>
    </cfRule>
  </conditionalFormatting>
  <conditionalFormatting sqref="H14">
    <cfRule type="cellIs" priority="13" dxfId="2" operator="greaterThanOrEqual" stopIfTrue="1">
      <formula>53.2</formula>
    </cfRule>
    <cfRule type="cellIs" priority="14" dxfId="3" operator="between" stopIfTrue="1">
      <formula>26.8</formula>
      <formula>53.2</formula>
    </cfRule>
    <cfRule type="cellIs" priority="15" dxfId="4" operator="between" stopIfTrue="1">
      <formula>8.8</formula>
      <formula>26.8</formula>
    </cfRule>
  </conditionalFormatting>
  <conditionalFormatting sqref="G52:G53">
    <cfRule type="cellIs" priority="16" dxfId="2" operator="greaterThan" stopIfTrue="1">
      <formula>28</formula>
    </cfRule>
    <cfRule type="cellIs" priority="17" dxfId="3" operator="between" stopIfTrue="1">
      <formula>15</formula>
      <formula>28</formula>
    </cfRule>
    <cfRule type="cellIs" priority="18" dxfId="4" operator="between" stopIfTrue="1">
      <formula>5</formula>
      <formula>15</formula>
    </cfRule>
  </conditionalFormatting>
  <conditionalFormatting sqref="H52:H53">
    <cfRule type="cellIs" priority="19" dxfId="2" operator="greaterThanOrEqual" stopIfTrue="1">
      <formula>53.2</formula>
    </cfRule>
    <cfRule type="cellIs" priority="20" dxfId="3" operator="between" stopIfTrue="1">
      <formula>26.8</formula>
      <formula>53.1</formula>
    </cfRule>
    <cfRule type="cellIs" priority="21" dxfId="4" operator="between" stopIfTrue="1">
      <formula>8.8</formula>
      <formula>26.8</formula>
    </cfRule>
  </conditionalFormatting>
  <dataValidations count="1">
    <dataValidation type="list" allowBlank="1" showInputMessage="1" showErrorMessage="1" sqref="M3">
      <formula1>"1, 1,1, 1,2, 1,3, 1,4, 1,5"</formula1>
    </dataValidation>
  </dataValidation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workbookViewId="0" topLeftCell="A1">
      <selection activeCell="L32" sqref="L32"/>
    </sheetView>
  </sheetViews>
  <sheetFormatPr defaultColWidth="11.421875" defaultRowHeight="12.75"/>
  <cols>
    <col min="1" max="1" width="6.7109375" style="0" customWidth="1"/>
    <col min="2" max="2" width="7.7109375" style="0" customWidth="1"/>
    <col min="3" max="3" width="9.7109375" style="0" customWidth="1"/>
    <col min="4" max="4" width="8.7109375" style="0" customWidth="1"/>
    <col min="5" max="5" width="6.7109375" style="0" customWidth="1"/>
    <col min="6" max="6" width="4.7109375" style="0" customWidth="1"/>
    <col min="7" max="8" width="5.7109375" style="0" customWidth="1"/>
    <col min="9" max="9" width="7.7109375" style="0" customWidth="1"/>
    <col min="10" max="10" width="9.7109375" style="0" customWidth="1"/>
  </cols>
  <sheetData>
    <row r="1" ht="6" customHeight="1"/>
    <row r="2" spans="1:12" ht="15.75">
      <c r="A2" s="16" t="s">
        <v>9</v>
      </c>
      <c r="B2" s="72"/>
      <c r="C2" s="73"/>
      <c r="D2" s="73"/>
      <c r="E2" s="74"/>
      <c r="F2" s="75">
        <v>38446</v>
      </c>
      <c r="G2" s="76"/>
      <c r="H2" s="77"/>
      <c r="K2" s="67" t="s">
        <v>8</v>
      </c>
      <c r="L2" s="68"/>
    </row>
    <row r="3" spans="2:12" ht="12.75" customHeight="1">
      <c r="B3" s="52" t="s">
        <v>21</v>
      </c>
      <c r="C3" s="71"/>
      <c r="D3" s="58" t="s">
        <v>0</v>
      </c>
      <c r="E3" s="80" t="s">
        <v>10</v>
      </c>
      <c r="F3" s="78" t="s">
        <v>2</v>
      </c>
      <c r="G3" s="78"/>
      <c r="H3" s="79"/>
      <c r="I3" s="26" t="s">
        <v>22</v>
      </c>
      <c r="J3" s="27"/>
      <c r="K3" s="69" t="s">
        <v>11</v>
      </c>
      <c r="L3" s="70"/>
    </row>
    <row r="4" spans="1:14" ht="24">
      <c r="A4" s="23" t="s">
        <v>15</v>
      </c>
      <c r="B4" s="22" t="s">
        <v>6</v>
      </c>
      <c r="C4" s="21" t="s">
        <v>5</v>
      </c>
      <c r="D4" s="59"/>
      <c r="E4" s="81"/>
      <c r="F4" s="24" t="s">
        <v>3</v>
      </c>
      <c r="G4" s="25" t="s">
        <v>4</v>
      </c>
      <c r="H4" s="25" t="s">
        <v>7</v>
      </c>
      <c r="I4" s="25" t="s">
        <v>6</v>
      </c>
      <c r="J4" s="29" t="s">
        <v>5</v>
      </c>
      <c r="K4" s="5"/>
      <c r="L4" s="5"/>
      <c r="M4" s="5"/>
      <c r="N4" s="5"/>
    </row>
    <row r="5" spans="1:10" ht="12.75">
      <c r="A5" s="1" t="s">
        <v>1</v>
      </c>
      <c r="C5" s="8">
        <v>0</v>
      </c>
      <c r="D5" s="8">
        <v>1950</v>
      </c>
      <c r="E5">
        <v>0</v>
      </c>
      <c r="F5" s="9"/>
      <c r="J5">
        <v>0</v>
      </c>
    </row>
    <row r="6" spans="1:10" ht="12.75">
      <c r="A6" s="1">
        <f>ROW(6:6)-5</f>
        <v>1</v>
      </c>
      <c r="B6">
        <f>C6-C5</f>
        <v>36</v>
      </c>
      <c r="C6" s="8">
        <v>36</v>
      </c>
      <c r="D6" s="8">
        <v>1815</v>
      </c>
      <c r="E6">
        <f aca="true" t="shared" si="0" ref="E6:E39">D5-D6</f>
        <v>135</v>
      </c>
      <c r="F6" s="7">
        <f>ATAN(E6/B6)</f>
        <v>1.3101939350475555</v>
      </c>
      <c r="G6" s="2">
        <f>DEGREES(F6)</f>
        <v>75.06858282186245</v>
      </c>
      <c r="H6" s="4">
        <f>E6/B6*100</f>
        <v>375</v>
      </c>
      <c r="I6" s="28">
        <f>B6/COS(F6)</f>
        <v>139.71757226634017</v>
      </c>
      <c r="J6" s="28">
        <f>J5+I6</f>
        <v>139.71757226634017</v>
      </c>
    </row>
    <row r="7" spans="1:10" ht="12.75">
      <c r="A7" s="1">
        <f aca="true" t="shared" si="1" ref="A7:A20">ROW($A7:$IV7)-5</f>
        <v>2</v>
      </c>
      <c r="B7">
        <f aca="true" t="shared" si="2" ref="B7:B39">C7-C6</f>
        <v>47</v>
      </c>
      <c r="C7" s="8">
        <v>83</v>
      </c>
      <c r="D7" s="8">
        <v>1775</v>
      </c>
      <c r="E7">
        <f t="shared" si="0"/>
        <v>40</v>
      </c>
      <c r="F7" s="7">
        <f>ATAN(E7/B7)</f>
        <v>0.7051113481144319</v>
      </c>
      <c r="G7" s="2">
        <f aca="true" t="shared" si="3" ref="G7:G42">DEGREES(F7)</f>
        <v>40.39990433373672</v>
      </c>
      <c r="H7" s="4">
        <f>E7/B7*100</f>
        <v>85.1063829787234</v>
      </c>
      <c r="I7" s="28">
        <f aca="true" t="shared" si="4" ref="I7:I38">B7/COS(F7)</f>
        <v>61.71709649683789</v>
      </c>
      <c r="J7" s="28">
        <f aca="true" t="shared" si="5" ref="J7:J38">J6+I7</f>
        <v>201.43466876317805</v>
      </c>
    </row>
    <row r="8" spans="1:10" ht="12.75">
      <c r="A8" s="1">
        <f t="shared" si="1"/>
        <v>3</v>
      </c>
      <c r="B8">
        <f t="shared" si="2"/>
        <v>31</v>
      </c>
      <c r="C8" s="8">
        <v>114</v>
      </c>
      <c r="D8" s="8">
        <v>1750</v>
      </c>
      <c r="E8">
        <f t="shared" si="0"/>
        <v>25</v>
      </c>
      <c r="F8" s="7">
        <f>ATAN(E8/B8)</f>
        <v>0.6786624907483126</v>
      </c>
      <c r="G8" s="2">
        <f t="shared" si="3"/>
        <v>38.884496433714595</v>
      </c>
      <c r="H8" s="4">
        <f>E8/B8*100</f>
        <v>80.64516129032258</v>
      </c>
      <c r="I8" s="28">
        <f t="shared" si="4"/>
        <v>39.824615503479755</v>
      </c>
      <c r="J8" s="28">
        <f t="shared" si="5"/>
        <v>241.2592842666578</v>
      </c>
    </row>
    <row r="9" spans="1:10" ht="12.75">
      <c r="A9" s="1">
        <f t="shared" si="1"/>
        <v>4</v>
      </c>
      <c r="B9">
        <f t="shared" si="2"/>
        <v>20</v>
      </c>
      <c r="C9" s="8">
        <v>134</v>
      </c>
      <c r="D9" s="8">
        <v>1725</v>
      </c>
      <c r="E9">
        <f t="shared" si="0"/>
        <v>25</v>
      </c>
      <c r="F9" s="7">
        <f>ATAN(E9/B9)</f>
        <v>0.8960553845713439</v>
      </c>
      <c r="G9" s="2">
        <f t="shared" si="3"/>
        <v>51.34019174590991</v>
      </c>
      <c r="H9" s="4">
        <f>E9/B9*100</f>
        <v>125</v>
      </c>
      <c r="I9" s="28">
        <f t="shared" si="4"/>
        <v>32.01562118716424</v>
      </c>
      <c r="J9" s="28">
        <f t="shared" si="5"/>
        <v>273.27490545382204</v>
      </c>
    </row>
    <row r="10" spans="1:10" ht="12.75">
      <c r="A10" s="1">
        <f t="shared" si="1"/>
        <v>5</v>
      </c>
      <c r="B10">
        <f t="shared" si="2"/>
        <v>66</v>
      </c>
      <c r="C10" s="8">
        <v>200</v>
      </c>
      <c r="D10" s="8">
        <v>1675</v>
      </c>
      <c r="E10">
        <f t="shared" si="0"/>
        <v>50</v>
      </c>
      <c r="F10" s="7">
        <f aca="true" t="shared" si="6" ref="F10:F24">ATAN(E10/B10)</f>
        <v>0.6483319890872606</v>
      </c>
      <c r="G10" s="2">
        <f t="shared" si="3"/>
        <v>37.14668669802178</v>
      </c>
      <c r="H10" s="4">
        <f aca="true" t="shared" si="7" ref="H10:H24">E10/B10*100</f>
        <v>75.75757575757575</v>
      </c>
      <c r="I10" s="28">
        <f t="shared" si="4"/>
        <v>82.8009661779378</v>
      </c>
      <c r="J10" s="28">
        <f t="shared" si="5"/>
        <v>356.0758716317598</v>
      </c>
    </row>
    <row r="11" spans="1:10" ht="12.75">
      <c r="A11" s="1">
        <f t="shared" si="1"/>
        <v>6</v>
      </c>
      <c r="B11">
        <f t="shared" si="2"/>
        <v>188</v>
      </c>
      <c r="C11" s="8">
        <v>388</v>
      </c>
      <c r="D11" s="8">
        <v>1555</v>
      </c>
      <c r="E11">
        <f t="shared" si="0"/>
        <v>120</v>
      </c>
      <c r="F11" s="7">
        <f t="shared" si="6"/>
        <v>0.5681047324744273</v>
      </c>
      <c r="G11" s="2">
        <f t="shared" si="3"/>
        <v>32.550003492193404</v>
      </c>
      <c r="H11" s="4">
        <f t="shared" si="7"/>
        <v>63.829787234042556</v>
      </c>
      <c r="I11" s="28">
        <f t="shared" si="4"/>
        <v>223.0336297512104</v>
      </c>
      <c r="J11" s="28">
        <f t="shared" si="5"/>
        <v>579.1095013829702</v>
      </c>
    </row>
    <row r="12" spans="1:10" ht="12.75">
      <c r="A12" s="1">
        <f t="shared" si="1"/>
        <v>7</v>
      </c>
      <c r="B12">
        <f t="shared" si="2"/>
        <v>12</v>
      </c>
      <c r="C12" s="8">
        <v>400</v>
      </c>
      <c r="D12" s="8">
        <v>1550</v>
      </c>
      <c r="E12">
        <f t="shared" si="0"/>
        <v>5</v>
      </c>
      <c r="F12" s="7">
        <f t="shared" si="6"/>
        <v>0.39479111969976155</v>
      </c>
      <c r="G12" s="2">
        <f t="shared" si="3"/>
        <v>22.61986494804043</v>
      </c>
      <c r="H12" s="4">
        <f t="shared" si="7"/>
        <v>41.66666666666667</v>
      </c>
      <c r="I12" s="28">
        <f t="shared" si="4"/>
        <v>13</v>
      </c>
      <c r="J12" s="28">
        <f t="shared" si="5"/>
        <v>592.1095013829702</v>
      </c>
    </row>
    <row r="13" spans="1:10" ht="12.75">
      <c r="A13" s="1">
        <f t="shared" si="1"/>
        <v>8</v>
      </c>
      <c r="B13">
        <f t="shared" si="2"/>
        <v>33</v>
      </c>
      <c r="C13" s="8">
        <v>433</v>
      </c>
      <c r="D13" s="8">
        <v>1525</v>
      </c>
      <c r="E13">
        <f t="shared" si="0"/>
        <v>25</v>
      </c>
      <c r="F13" s="7">
        <f t="shared" si="6"/>
        <v>0.6483319890872606</v>
      </c>
      <c r="G13" s="2">
        <f t="shared" si="3"/>
        <v>37.14668669802178</v>
      </c>
      <c r="H13" s="4">
        <f t="shared" si="7"/>
        <v>75.75757575757575</v>
      </c>
      <c r="I13" s="28">
        <f t="shared" si="4"/>
        <v>41.4004830889689</v>
      </c>
      <c r="J13" s="28">
        <f t="shared" si="5"/>
        <v>633.5099844719391</v>
      </c>
    </row>
    <row r="14" spans="1:10" ht="12.75">
      <c r="A14" s="1">
        <f t="shared" si="1"/>
        <v>9</v>
      </c>
      <c r="B14">
        <f t="shared" si="2"/>
        <v>20</v>
      </c>
      <c r="C14" s="8">
        <v>453</v>
      </c>
      <c r="D14" s="8">
        <v>1520</v>
      </c>
      <c r="E14">
        <f t="shared" si="0"/>
        <v>5</v>
      </c>
      <c r="F14" s="7">
        <f t="shared" si="6"/>
        <v>0.24497866312686414</v>
      </c>
      <c r="G14" s="2">
        <f t="shared" si="3"/>
        <v>14.036243467926479</v>
      </c>
      <c r="H14" s="4">
        <f t="shared" si="7"/>
        <v>25</v>
      </c>
      <c r="I14" s="28">
        <f t="shared" si="4"/>
        <v>20.615528128088304</v>
      </c>
      <c r="J14" s="28">
        <f t="shared" si="5"/>
        <v>654.1255126000274</v>
      </c>
    </row>
    <row r="15" spans="1:10" ht="12.75">
      <c r="A15" s="1">
        <f t="shared" si="1"/>
        <v>10</v>
      </c>
      <c r="B15">
        <f t="shared" si="2"/>
        <v>113</v>
      </c>
      <c r="C15" s="8">
        <v>566</v>
      </c>
      <c r="D15" s="8">
        <v>1450</v>
      </c>
      <c r="E15">
        <f t="shared" si="0"/>
        <v>70</v>
      </c>
      <c r="F15" s="7">
        <f t="shared" si="6"/>
        <v>0.5546120956438518</v>
      </c>
      <c r="G15" s="2">
        <f t="shared" si="3"/>
        <v>31.77693234729866</v>
      </c>
      <c r="H15" s="4">
        <f t="shared" si="7"/>
        <v>61.94690265486725</v>
      </c>
      <c r="I15" s="28">
        <f t="shared" si="4"/>
        <v>132.92479076530455</v>
      </c>
      <c r="J15" s="28">
        <f t="shared" si="5"/>
        <v>787.050303365332</v>
      </c>
    </row>
    <row r="16" spans="1:10" ht="12.75">
      <c r="A16" s="1">
        <f t="shared" si="1"/>
        <v>11</v>
      </c>
      <c r="B16">
        <f t="shared" si="2"/>
        <v>30</v>
      </c>
      <c r="C16" s="8">
        <v>596</v>
      </c>
      <c r="D16" s="8">
        <v>1445</v>
      </c>
      <c r="E16">
        <f t="shared" si="0"/>
        <v>5</v>
      </c>
      <c r="F16" s="7">
        <f t="shared" si="6"/>
        <v>0.16514867741462683</v>
      </c>
      <c r="G16" s="2">
        <f t="shared" si="3"/>
        <v>9.462322208025617</v>
      </c>
      <c r="H16" s="4">
        <f t="shared" si="7"/>
        <v>16.666666666666664</v>
      </c>
      <c r="I16" s="28">
        <f t="shared" si="4"/>
        <v>30.4138126514911</v>
      </c>
      <c r="J16" s="28">
        <f t="shared" si="5"/>
        <v>817.464116016823</v>
      </c>
    </row>
    <row r="17" spans="1:10" ht="12.75">
      <c r="A17" s="1">
        <f t="shared" si="1"/>
        <v>12</v>
      </c>
      <c r="B17">
        <f t="shared" si="2"/>
        <v>225</v>
      </c>
      <c r="C17" s="8">
        <v>821</v>
      </c>
      <c r="D17" s="8">
        <v>1335</v>
      </c>
      <c r="E17">
        <f t="shared" si="0"/>
        <v>110</v>
      </c>
      <c r="F17" s="7">
        <f t="shared" si="6"/>
        <v>0.4547192748209694</v>
      </c>
      <c r="G17" s="2">
        <f t="shared" si="3"/>
        <v>26.05349531049095</v>
      </c>
      <c r="H17" s="4">
        <f t="shared" si="7"/>
        <v>48.888888888888886</v>
      </c>
      <c r="I17" s="28">
        <f t="shared" si="4"/>
        <v>250.44959572736389</v>
      </c>
      <c r="J17" s="28">
        <f t="shared" si="5"/>
        <v>1067.913711744187</v>
      </c>
    </row>
    <row r="18" spans="1:10" ht="12.75">
      <c r="A18" s="1">
        <f t="shared" si="1"/>
        <v>13</v>
      </c>
      <c r="B18">
        <f t="shared" si="2"/>
        <v>50</v>
      </c>
      <c r="C18" s="8">
        <v>871</v>
      </c>
      <c r="D18" s="8">
        <v>1315</v>
      </c>
      <c r="E18">
        <f t="shared" si="0"/>
        <v>20</v>
      </c>
      <c r="F18" s="7">
        <f t="shared" si="6"/>
        <v>0.3805063771123649</v>
      </c>
      <c r="G18" s="2">
        <f t="shared" si="3"/>
        <v>21.80140948635181</v>
      </c>
      <c r="H18" s="4">
        <f t="shared" si="7"/>
        <v>40</v>
      </c>
      <c r="I18" s="28">
        <f t="shared" si="4"/>
        <v>53.85164807134504</v>
      </c>
      <c r="J18" s="28">
        <f t="shared" si="5"/>
        <v>1121.765359815532</v>
      </c>
    </row>
    <row r="19" spans="1:10" ht="12.75">
      <c r="A19" s="1">
        <f t="shared" si="1"/>
        <v>14</v>
      </c>
      <c r="B19">
        <f t="shared" si="2"/>
        <v>195</v>
      </c>
      <c r="C19" s="8">
        <v>1066</v>
      </c>
      <c r="D19" s="8">
        <v>1230</v>
      </c>
      <c r="E19">
        <f t="shared" si="0"/>
        <v>85</v>
      </c>
      <c r="F19" s="7">
        <f t="shared" si="6"/>
        <v>0.4110645473898644</v>
      </c>
      <c r="G19" s="2">
        <f t="shared" si="3"/>
        <v>23.55226367289465</v>
      </c>
      <c r="H19" s="4">
        <f t="shared" si="7"/>
        <v>43.58974358974359</v>
      </c>
      <c r="I19" s="28">
        <f t="shared" si="4"/>
        <v>212.72047386182646</v>
      </c>
      <c r="J19" s="28">
        <f t="shared" si="5"/>
        <v>1334.4858336773586</v>
      </c>
    </row>
    <row r="20" spans="1:10" ht="12.75">
      <c r="A20" s="1">
        <f t="shared" si="1"/>
        <v>15</v>
      </c>
      <c r="B20">
        <f t="shared" si="2"/>
        <v>31</v>
      </c>
      <c r="C20" s="8">
        <v>1097</v>
      </c>
      <c r="D20" s="8">
        <v>1220</v>
      </c>
      <c r="E20">
        <f t="shared" si="0"/>
        <v>10</v>
      </c>
      <c r="F20" s="7">
        <f t="shared" si="6"/>
        <v>0.3120421215625333</v>
      </c>
      <c r="G20" s="2">
        <f t="shared" si="3"/>
        <v>17.87869659584134</v>
      </c>
      <c r="H20" s="4">
        <f t="shared" si="7"/>
        <v>32.25806451612903</v>
      </c>
      <c r="I20" s="28">
        <f t="shared" si="4"/>
        <v>32.57299494980466</v>
      </c>
      <c r="J20" s="28">
        <f t="shared" si="5"/>
        <v>1367.0588286271634</v>
      </c>
    </row>
    <row r="21" spans="1:10" ht="12.75">
      <c r="A21" s="1">
        <f>ROW(21:21)-5</f>
        <v>16</v>
      </c>
      <c r="B21">
        <f t="shared" si="2"/>
        <v>93</v>
      </c>
      <c r="C21" s="8">
        <v>1190</v>
      </c>
      <c r="D21" s="8">
        <v>1185</v>
      </c>
      <c r="E21">
        <f t="shared" si="0"/>
        <v>35</v>
      </c>
      <c r="F21" s="7">
        <f t="shared" si="6"/>
        <v>0.359948526027406</v>
      </c>
      <c r="G21" s="2">
        <f t="shared" si="3"/>
        <v>20.62353138332523</v>
      </c>
      <c r="H21" s="4">
        <f t="shared" si="7"/>
        <v>37.634408602150536</v>
      </c>
      <c r="I21" s="28">
        <f t="shared" si="4"/>
        <v>99.36800289831733</v>
      </c>
      <c r="J21" s="28">
        <f t="shared" si="5"/>
        <v>1466.4268315254808</v>
      </c>
    </row>
    <row r="22" spans="1:10" ht="12.75">
      <c r="A22" s="1">
        <f>ROW(22:22)-5</f>
        <v>17</v>
      </c>
      <c r="B22">
        <f t="shared" si="2"/>
        <v>54</v>
      </c>
      <c r="C22" s="8">
        <v>1244</v>
      </c>
      <c r="D22" s="8">
        <v>1160</v>
      </c>
      <c r="E22">
        <f t="shared" si="0"/>
        <v>25</v>
      </c>
      <c r="F22" s="7">
        <f>ATAN(E22/B22)</f>
        <v>0.4335814839517618</v>
      </c>
      <c r="G22" s="2">
        <f t="shared" si="3"/>
        <v>24.842389105455187</v>
      </c>
      <c r="H22" s="4">
        <f>E22/B22*100</f>
        <v>46.2962962962963</v>
      </c>
      <c r="I22" s="28">
        <f t="shared" si="4"/>
        <v>59.506302187247364</v>
      </c>
      <c r="J22" s="28">
        <f t="shared" si="5"/>
        <v>1525.9331337127282</v>
      </c>
    </row>
    <row r="23" spans="1:10" ht="12.75">
      <c r="A23" s="1">
        <f>ROW(23:23)-5</f>
        <v>18</v>
      </c>
      <c r="B23">
        <f t="shared" si="2"/>
        <v>30</v>
      </c>
      <c r="C23" s="8">
        <v>1274</v>
      </c>
      <c r="D23" s="8">
        <v>1150</v>
      </c>
      <c r="E23">
        <f t="shared" si="0"/>
        <v>10</v>
      </c>
      <c r="F23" s="7">
        <f t="shared" si="6"/>
        <v>0.3217505543966422</v>
      </c>
      <c r="G23" s="2">
        <f t="shared" si="3"/>
        <v>18.43494882292201</v>
      </c>
      <c r="H23" s="4">
        <f t="shared" si="7"/>
        <v>33.33333333333333</v>
      </c>
      <c r="I23" s="28">
        <f t="shared" si="4"/>
        <v>31.622776601683796</v>
      </c>
      <c r="J23" s="28">
        <f t="shared" si="5"/>
        <v>1557.5559103144121</v>
      </c>
    </row>
    <row r="24" spans="1:10" ht="12.75">
      <c r="A24" s="1">
        <f>ROW(24:24)-5</f>
        <v>19</v>
      </c>
      <c r="B24">
        <f t="shared" si="2"/>
        <v>28</v>
      </c>
      <c r="C24" s="8">
        <v>1302</v>
      </c>
      <c r="D24" s="8">
        <v>1145</v>
      </c>
      <c r="E24">
        <f t="shared" si="0"/>
        <v>5</v>
      </c>
      <c r="F24" s="7">
        <f t="shared" si="6"/>
        <v>0.1767088560700366</v>
      </c>
      <c r="G24" s="2">
        <f t="shared" si="3"/>
        <v>10.124671655397817</v>
      </c>
      <c r="H24" s="4">
        <f t="shared" si="7"/>
        <v>17.857142857142858</v>
      </c>
      <c r="I24" s="28">
        <f t="shared" si="4"/>
        <v>28.442925306655784</v>
      </c>
      <c r="J24" s="28">
        <f t="shared" si="5"/>
        <v>1585.9988356210679</v>
      </c>
    </row>
    <row r="25" spans="1:10" ht="12.75">
      <c r="A25" s="1">
        <f>ROW(25:25)-5</f>
        <v>20</v>
      </c>
      <c r="B25">
        <f t="shared" si="2"/>
        <v>30</v>
      </c>
      <c r="C25" s="8">
        <v>1332</v>
      </c>
      <c r="D25" s="8">
        <v>1130</v>
      </c>
      <c r="E25">
        <f t="shared" si="0"/>
        <v>15</v>
      </c>
      <c r="F25" s="7">
        <f>ATAN(E25/B25)</f>
        <v>0.4636476090008061</v>
      </c>
      <c r="G25" s="2">
        <f t="shared" si="3"/>
        <v>26.56505117707799</v>
      </c>
      <c r="H25" s="4">
        <f>E25/B25*100</f>
        <v>50</v>
      </c>
      <c r="I25" s="28">
        <f t="shared" si="4"/>
        <v>33.54101966249684</v>
      </c>
      <c r="J25" s="28">
        <f t="shared" si="5"/>
        <v>1619.5398552835647</v>
      </c>
    </row>
    <row r="26" spans="1:10" ht="12.75">
      <c r="A26" s="1">
        <f aca="true" t="shared" si="8" ref="A26:A39">ROW($A26:$IV26)-5</f>
        <v>21</v>
      </c>
      <c r="B26">
        <f t="shared" si="2"/>
        <v>25</v>
      </c>
      <c r="C26" s="8">
        <v>1357</v>
      </c>
      <c r="D26" s="8">
        <v>1125</v>
      </c>
      <c r="E26">
        <f t="shared" si="0"/>
        <v>5</v>
      </c>
      <c r="F26" s="7">
        <f aca="true" t="shared" si="9" ref="F26:F39">ATAN(E26/B26)</f>
        <v>0.19739555984988078</v>
      </c>
      <c r="G26" s="2">
        <f t="shared" si="3"/>
        <v>11.309932474020215</v>
      </c>
      <c r="H26" s="4">
        <f aca="true" t="shared" si="10" ref="H26:H39">E26/B26*100</f>
        <v>20</v>
      </c>
      <c r="I26" s="28">
        <f t="shared" si="4"/>
        <v>25.495097567963924</v>
      </c>
      <c r="J26" s="28">
        <f t="shared" si="5"/>
        <v>1645.0349528515287</v>
      </c>
    </row>
    <row r="27" spans="1:10" ht="12.75">
      <c r="A27" s="1">
        <f t="shared" si="8"/>
        <v>22</v>
      </c>
      <c r="B27">
        <f t="shared" si="2"/>
        <v>35</v>
      </c>
      <c r="C27" s="8">
        <v>1392</v>
      </c>
      <c r="D27" s="8">
        <v>1110</v>
      </c>
      <c r="E27">
        <f t="shared" si="0"/>
        <v>15</v>
      </c>
      <c r="F27" s="7">
        <f t="shared" si="9"/>
        <v>0.4048917862850834</v>
      </c>
      <c r="G27" s="2">
        <f t="shared" si="3"/>
        <v>23.198590513648185</v>
      </c>
      <c r="H27" s="4">
        <f t="shared" si="10"/>
        <v>42.857142857142854</v>
      </c>
      <c r="I27" s="28">
        <f t="shared" si="4"/>
        <v>38.07886552931954</v>
      </c>
      <c r="J27" s="28">
        <f t="shared" si="5"/>
        <v>1683.1138183808482</v>
      </c>
    </row>
    <row r="28" spans="1:10" ht="12.75">
      <c r="A28" s="1">
        <f t="shared" si="8"/>
        <v>23</v>
      </c>
      <c r="B28">
        <f t="shared" si="2"/>
        <v>53</v>
      </c>
      <c r="C28" s="8">
        <v>1445</v>
      </c>
      <c r="D28" s="8">
        <v>1100</v>
      </c>
      <c r="E28">
        <f t="shared" si="0"/>
        <v>10</v>
      </c>
      <c r="F28" s="7">
        <f t="shared" si="9"/>
        <v>0.1864869016672168</v>
      </c>
      <c r="G28" s="2">
        <f t="shared" si="3"/>
        <v>10.684912400002718</v>
      </c>
      <c r="H28" s="4">
        <f t="shared" si="10"/>
        <v>18.867924528301888</v>
      </c>
      <c r="I28" s="28">
        <f t="shared" si="4"/>
        <v>53.93514624064721</v>
      </c>
      <c r="J28" s="28">
        <f t="shared" si="5"/>
        <v>1737.0489646214953</v>
      </c>
    </row>
    <row r="29" spans="1:10" ht="12.75">
      <c r="A29" s="1">
        <f t="shared" si="8"/>
        <v>24</v>
      </c>
      <c r="B29">
        <f t="shared" si="2"/>
        <v>10</v>
      </c>
      <c r="C29" s="8">
        <v>1455</v>
      </c>
      <c r="D29" s="8">
        <v>1090</v>
      </c>
      <c r="E29">
        <f t="shared" si="0"/>
        <v>10</v>
      </c>
      <c r="F29" s="7">
        <f>ATAN(E29/B29)</f>
        <v>0.7853981633974483</v>
      </c>
      <c r="G29" s="2">
        <f t="shared" si="3"/>
        <v>45</v>
      </c>
      <c r="H29" s="4">
        <f>E29/B29*100</f>
        <v>100</v>
      </c>
      <c r="I29" s="28">
        <f t="shared" si="4"/>
        <v>14.14213562373095</v>
      </c>
      <c r="J29" s="28">
        <f t="shared" si="5"/>
        <v>1751.1911002452262</v>
      </c>
    </row>
    <row r="30" spans="1:10" ht="12.75">
      <c r="A30" s="1">
        <f t="shared" si="8"/>
        <v>25</v>
      </c>
      <c r="B30">
        <f t="shared" si="2"/>
        <v>15</v>
      </c>
      <c r="C30" s="8">
        <v>1470</v>
      </c>
      <c r="D30" s="8">
        <v>1080</v>
      </c>
      <c r="E30">
        <f t="shared" si="0"/>
        <v>10</v>
      </c>
      <c r="F30" s="7">
        <f t="shared" si="9"/>
        <v>0.5880026035475675</v>
      </c>
      <c r="G30" s="2">
        <f t="shared" si="3"/>
        <v>33.690067525979785</v>
      </c>
      <c r="H30" s="4">
        <f t="shared" si="10"/>
        <v>66.66666666666666</v>
      </c>
      <c r="I30" s="28">
        <f t="shared" si="4"/>
        <v>18.027756377319946</v>
      </c>
      <c r="J30" s="28">
        <f t="shared" si="5"/>
        <v>1769.2188566225461</v>
      </c>
    </row>
    <row r="31" spans="1:10" ht="12.75">
      <c r="A31" s="1">
        <f t="shared" si="8"/>
        <v>26</v>
      </c>
      <c r="B31">
        <f t="shared" si="2"/>
        <v>25</v>
      </c>
      <c r="C31" s="8">
        <v>1495</v>
      </c>
      <c r="D31" s="8">
        <v>1070</v>
      </c>
      <c r="E31">
        <f t="shared" si="0"/>
        <v>10</v>
      </c>
      <c r="F31" s="7">
        <f>ATAN(E31/B31)</f>
        <v>0.3805063771123649</v>
      </c>
      <c r="G31" s="2">
        <f t="shared" si="3"/>
        <v>21.80140948635181</v>
      </c>
      <c r="H31" s="4">
        <f>E31/B31*100</f>
        <v>40</v>
      </c>
      <c r="I31" s="28">
        <f t="shared" si="4"/>
        <v>26.92582403567252</v>
      </c>
      <c r="J31" s="28">
        <f t="shared" si="5"/>
        <v>1796.1446806582187</v>
      </c>
    </row>
    <row r="32" spans="1:10" ht="12.75">
      <c r="A32" s="1">
        <f t="shared" si="8"/>
        <v>27</v>
      </c>
      <c r="B32">
        <f t="shared" si="2"/>
        <v>59</v>
      </c>
      <c r="C32" s="8">
        <v>1554</v>
      </c>
      <c r="D32" s="8">
        <v>1050</v>
      </c>
      <c r="E32">
        <f t="shared" si="0"/>
        <v>20</v>
      </c>
      <c r="F32" s="7">
        <f t="shared" si="9"/>
        <v>0.3268266529299407</v>
      </c>
      <c r="G32" s="2">
        <f t="shared" si="3"/>
        <v>18.72578784527256</v>
      </c>
      <c r="H32" s="4">
        <f t="shared" si="10"/>
        <v>33.89830508474576</v>
      </c>
      <c r="I32" s="28">
        <f t="shared" si="4"/>
        <v>62.297672508690084</v>
      </c>
      <c r="J32" s="28">
        <f t="shared" si="5"/>
        <v>1858.4423531669088</v>
      </c>
    </row>
    <row r="33" spans="1:10" ht="12.75">
      <c r="A33" s="1">
        <f t="shared" si="8"/>
        <v>28</v>
      </c>
      <c r="B33">
        <f t="shared" si="2"/>
        <v>39</v>
      </c>
      <c r="C33" s="8">
        <v>1593</v>
      </c>
      <c r="D33" s="8">
        <v>1040</v>
      </c>
      <c r="E33">
        <f t="shared" si="0"/>
        <v>10</v>
      </c>
      <c r="F33" s="7">
        <f>ATAN(E33/B33)</f>
        <v>0.2510026866430346</v>
      </c>
      <c r="G33" s="2">
        <f t="shared" si="3"/>
        <v>14.381394591090604</v>
      </c>
      <c r="H33" s="4">
        <f>E33/B33*100</f>
        <v>25.64102564102564</v>
      </c>
      <c r="I33" s="28">
        <f t="shared" si="4"/>
        <v>40.26164427839479</v>
      </c>
      <c r="J33" s="28">
        <f t="shared" si="5"/>
        <v>1898.7039974453037</v>
      </c>
    </row>
    <row r="34" spans="1:10" ht="12.75">
      <c r="A34" s="1">
        <f t="shared" si="8"/>
        <v>29</v>
      </c>
      <c r="B34">
        <f t="shared" si="2"/>
        <v>71</v>
      </c>
      <c r="C34" s="8">
        <v>1664</v>
      </c>
      <c r="D34" s="8">
        <v>1025</v>
      </c>
      <c r="E34">
        <f t="shared" si="0"/>
        <v>15</v>
      </c>
      <c r="F34" s="7">
        <f t="shared" si="9"/>
        <v>0.2082059495239874</v>
      </c>
      <c r="G34" s="2">
        <f t="shared" si="3"/>
        <v>11.92932217723833</v>
      </c>
      <c r="H34" s="4">
        <f t="shared" si="10"/>
        <v>21.12676056338028</v>
      </c>
      <c r="I34" s="28">
        <f t="shared" si="4"/>
        <v>72.56721022610694</v>
      </c>
      <c r="J34" s="28">
        <f t="shared" si="5"/>
        <v>1971.2712076714106</v>
      </c>
    </row>
    <row r="35" spans="1:10" ht="12.75">
      <c r="A35" s="1">
        <f t="shared" si="8"/>
        <v>30</v>
      </c>
      <c r="B35">
        <f t="shared" si="2"/>
        <v>44</v>
      </c>
      <c r="C35" s="8">
        <v>1708</v>
      </c>
      <c r="D35" s="8">
        <v>1015</v>
      </c>
      <c r="E35">
        <f t="shared" si="0"/>
        <v>10</v>
      </c>
      <c r="F35" s="7">
        <f>ATAN(E35/B35)</f>
        <v>0.223476601140633</v>
      </c>
      <c r="G35" s="2">
        <f t="shared" si="3"/>
        <v>12.80426606528675</v>
      </c>
      <c r="H35" s="4">
        <f>E35/B35*100</f>
        <v>22.727272727272727</v>
      </c>
      <c r="I35" s="28">
        <f t="shared" si="4"/>
        <v>45.12205669071391</v>
      </c>
      <c r="J35" s="28">
        <f t="shared" si="5"/>
        <v>2016.3932643621245</v>
      </c>
    </row>
    <row r="36" spans="1:10" ht="12.75">
      <c r="A36" s="1">
        <f t="shared" si="8"/>
        <v>31</v>
      </c>
      <c r="B36">
        <f t="shared" si="2"/>
        <v>78</v>
      </c>
      <c r="C36" s="8">
        <v>1786</v>
      </c>
      <c r="D36" s="8">
        <v>1000</v>
      </c>
      <c r="E36">
        <f t="shared" si="0"/>
        <v>15</v>
      </c>
      <c r="F36" s="7">
        <f t="shared" si="9"/>
        <v>0.18998828791871572</v>
      </c>
      <c r="G36" s="2">
        <f t="shared" si="3"/>
        <v>10.885527054658738</v>
      </c>
      <c r="H36" s="4">
        <f t="shared" si="10"/>
        <v>19.230769230769234</v>
      </c>
      <c r="I36" s="28">
        <f t="shared" si="4"/>
        <v>79.42921376924237</v>
      </c>
      <c r="J36" s="28">
        <f t="shared" si="5"/>
        <v>2095.822478131367</v>
      </c>
    </row>
    <row r="37" spans="1:10" ht="12.75">
      <c r="A37" s="1">
        <f t="shared" si="8"/>
        <v>32</v>
      </c>
      <c r="B37">
        <f t="shared" si="2"/>
        <v>44</v>
      </c>
      <c r="C37" s="8">
        <v>1830</v>
      </c>
      <c r="D37" s="8">
        <v>993</v>
      </c>
      <c r="E37">
        <f t="shared" si="0"/>
        <v>7</v>
      </c>
      <c r="F37" s="7">
        <f t="shared" si="9"/>
        <v>0.15776873759595397</v>
      </c>
      <c r="G37" s="2">
        <f t="shared" si="3"/>
        <v>9.03948280335512</v>
      </c>
      <c r="H37" s="4">
        <f t="shared" si="10"/>
        <v>15.909090909090908</v>
      </c>
      <c r="I37" s="28">
        <f t="shared" si="4"/>
        <v>44.55333881989093</v>
      </c>
      <c r="J37" s="28">
        <f t="shared" si="5"/>
        <v>2140.375816951258</v>
      </c>
    </row>
    <row r="38" spans="1:10" ht="12.75">
      <c r="A38" s="1">
        <f t="shared" si="8"/>
        <v>33</v>
      </c>
      <c r="B38">
        <f t="shared" si="2"/>
        <v>81</v>
      </c>
      <c r="C38" s="8">
        <v>1911</v>
      </c>
      <c r="D38" s="8">
        <v>975</v>
      </c>
      <c r="E38">
        <f t="shared" si="0"/>
        <v>18</v>
      </c>
      <c r="F38" s="7">
        <f t="shared" si="9"/>
        <v>0.21866894587394195</v>
      </c>
      <c r="G38" s="2">
        <f t="shared" si="3"/>
        <v>12.528807709151511</v>
      </c>
      <c r="H38" s="4">
        <f t="shared" si="10"/>
        <v>22.22222222222222</v>
      </c>
      <c r="I38" s="28">
        <f t="shared" si="4"/>
        <v>82.975900115636</v>
      </c>
      <c r="J38" s="28">
        <f t="shared" si="5"/>
        <v>2223.351717066894</v>
      </c>
    </row>
    <row r="39" spans="1:10" ht="12.75">
      <c r="A39" s="1">
        <f t="shared" si="8"/>
        <v>34</v>
      </c>
      <c r="B39">
        <f t="shared" si="2"/>
        <v>111</v>
      </c>
      <c r="C39" s="8">
        <v>2022</v>
      </c>
      <c r="D39" s="8">
        <v>960</v>
      </c>
      <c r="E39">
        <f t="shared" si="0"/>
        <v>15</v>
      </c>
      <c r="F39" s="7">
        <f t="shared" si="9"/>
        <v>0.13432144195296852</v>
      </c>
      <c r="G39" s="2">
        <f t="shared" si="3"/>
        <v>7.696051722016571</v>
      </c>
      <c r="H39" s="4">
        <f t="shared" si="10"/>
        <v>13.513513513513514</v>
      </c>
      <c r="I39" s="28">
        <f>B39/COS(F39)</f>
        <v>112.00892821556681</v>
      </c>
      <c r="J39" s="28">
        <f>J38+I39</f>
        <v>2335.3606452824606</v>
      </c>
    </row>
    <row r="40" spans="1:8" ht="4.5" customHeight="1" thickBot="1">
      <c r="A40" s="1"/>
      <c r="C40" s="6"/>
      <c r="D40" s="6"/>
      <c r="F40" s="7"/>
      <c r="G40" s="13"/>
      <c r="H40" s="4"/>
    </row>
    <row r="41" spans="1:9" ht="13.5" thickTop="1">
      <c r="A41" s="1"/>
      <c r="B41" s="14">
        <f>SUM(B6:B39)</f>
        <v>2022</v>
      </c>
      <c r="C41" s="12" t="s">
        <v>17</v>
      </c>
      <c r="D41" s="12" t="s">
        <v>16</v>
      </c>
      <c r="E41" s="14">
        <f>SUM(E6:E39)</f>
        <v>990</v>
      </c>
      <c r="F41" s="7">
        <f>ATAN(E41/B41)</f>
        <v>0.4553045367919218</v>
      </c>
      <c r="G41" s="10">
        <f t="shared" si="3"/>
        <v>26.08702835133603</v>
      </c>
      <c r="H41" s="11">
        <f>E41/B41*100</f>
        <v>48.96142433234421</v>
      </c>
      <c r="I41" s="10">
        <f>SUM(I6:I39)</f>
        <v>2335.3606452824606</v>
      </c>
    </row>
    <row r="42" spans="1:8" ht="12.75">
      <c r="A42" s="1"/>
      <c r="B42" s="15">
        <f>SUM(B7:B37)</f>
        <v>1794</v>
      </c>
      <c r="C42" s="6" t="s">
        <v>14</v>
      </c>
      <c r="D42" s="6"/>
      <c r="E42" s="15">
        <f>SUM(E7:E37)</f>
        <v>822</v>
      </c>
      <c r="F42" s="7">
        <f>ATAN(E42/B42)</f>
        <v>0.42964711152838503</v>
      </c>
      <c r="G42" s="2">
        <f t="shared" si="3"/>
        <v>24.61696617056304</v>
      </c>
      <c r="H42" s="4">
        <f>E42/B42*100</f>
        <v>45.819397993311036</v>
      </c>
    </row>
  </sheetData>
  <mergeCells count="8">
    <mergeCell ref="K2:L2"/>
    <mergeCell ref="K3:L3"/>
    <mergeCell ref="B2:E2"/>
    <mergeCell ref="F2:H2"/>
    <mergeCell ref="B3:C3"/>
    <mergeCell ref="F3:H3"/>
    <mergeCell ref="E3:E4"/>
    <mergeCell ref="D3:D4"/>
  </mergeCells>
  <conditionalFormatting sqref="E5:E39">
    <cfRule type="cellIs" priority="1" dxfId="5" operator="greaterThanOrEqual" stopIfTrue="1">
      <formula>50</formula>
    </cfRule>
    <cfRule type="cellIs" priority="2" dxfId="6" operator="between" stopIfTrue="1">
      <formula>15</formula>
      <formula>49</formula>
    </cfRule>
    <cfRule type="cellIs" priority="3" dxfId="7" operator="between" stopIfTrue="1">
      <formula>0</formula>
      <formula>14</formula>
    </cfRule>
  </conditionalFormatting>
  <conditionalFormatting sqref="G6:G42">
    <cfRule type="cellIs" priority="4" dxfId="2" operator="greaterThan" stopIfTrue="1">
      <formula>28</formula>
    </cfRule>
    <cfRule type="cellIs" priority="5" dxfId="3" operator="between" stopIfTrue="1">
      <formula>15</formula>
      <formula>28</formula>
    </cfRule>
    <cfRule type="cellIs" priority="6" dxfId="4" operator="between" stopIfTrue="1">
      <formula>5</formula>
      <formula>15</formula>
    </cfRule>
  </conditionalFormatting>
  <conditionalFormatting sqref="H6:H42">
    <cfRule type="cellIs" priority="7" dxfId="2" operator="greaterThanOrEqual" stopIfTrue="1">
      <formula>53.2</formula>
    </cfRule>
    <cfRule type="cellIs" priority="8" dxfId="3" operator="between" stopIfTrue="1">
      <formula>26.8</formula>
      <formula>53.1</formula>
    </cfRule>
    <cfRule type="cellIs" priority="9" dxfId="4" operator="between" stopIfTrue="1">
      <formula>8.8</formula>
      <formula>26.8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77"/>
  <sheetViews>
    <sheetView workbookViewId="0" topLeftCell="A1">
      <selection activeCell="H20" sqref="H20"/>
    </sheetView>
  </sheetViews>
  <sheetFormatPr defaultColWidth="11.421875" defaultRowHeight="12.75"/>
  <cols>
    <col min="1" max="1" width="3.7109375" style="0" customWidth="1"/>
    <col min="2" max="3" width="6.7109375" style="0" customWidth="1"/>
    <col min="4" max="4" width="3.7109375" style="0" customWidth="1"/>
    <col min="5" max="6" width="6.7109375" style="0" customWidth="1"/>
  </cols>
  <sheetData>
    <row r="2" spans="2:6" ht="12.75">
      <c r="B2" s="82" t="s">
        <v>2</v>
      </c>
      <c r="C2" s="83"/>
      <c r="D2" s="83"/>
      <c r="E2" s="83"/>
      <c r="F2" s="83"/>
    </row>
    <row r="3" spans="2:6" ht="15.75">
      <c r="B3" s="18" t="s">
        <v>18</v>
      </c>
      <c r="C3" s="19" t="s">
        <v>19</v>
      </c>
      <c r="D3" s="1"/>
      <c r="E3" s="20" t="s">
        <v>19</v>
      </c>
      <c r="F3" s="17" t="s">
        <v>20</v>
      </c>
    </row>
    <row r="4" spans="2:6" ht="12.75">
      <c r="B4" s="3">
        <v>1</v>
      </c>
      <c r="C4" s="2">
        <f aca="true" t="shared" si="0" ref="C4:C47">TAN(RADIANS(B4))*100</f>
        <v>1.7455064928217585</v>
      </c>
      <c r="E4" s="3">
        <v>1</v>
      </c>
      <c r="F4" s="2">
        <f>DEGREES(ATAN(E4/100))</f>
        <v>0.5729386976834859</v>
      </c>
    </row>
    <row r="5" spans="2:6" ht="12.75">
      <c r="B5" s="3">
        <f>B4+1</f>
        <v>2</v>
      </c>
      <c r="C5" s="2">
        <f t="shared" si="0"/>
        <v>3.492076949174773</v>
      </c>
      <c r="E5" s="3">
        <f>E4+1</f>
        <v>2</v>
      </c>
      <c r="F5" s="2">
        <f aca="true" t="shared" si="1" ref="F5:F68">DEGREES(ATAN(E5/100))</f>
        <v>1.1457628381751035</v>
      </c>
    </row>
    <row r="6" spans="2:6" ht="12.75">
      <c r="B6" s="3">
        <f aca="true" t="shared" si="2" ref="B6:B69">B5+1</f>
        <v>3</v>
      </c>
      <c r="C6" s="2">
        <f t="shared" si="0"/>
        <v>5.240777928304121</v>
      </c>
      <c r="E6" s="3">
        <f aca="true" t="shared" si="3" ref="E6:E69">E5+1</f>
        <v>3</v>
      </c>
      <c r="F6" s="2">
        <f t="shared" si="1"/>
        <v>1.7183580016554572</v>
      </c>
    </row>
    <row r="7" spans="2:6" ht="12.75">
      <c r="B7" s="3">
        <f t="shared" si="2"/>
        <v>4</v>
      </c>
      <c r="C7" s="2">
        <f t="shared" si="0"/>
        <v>6.992681194351041</v>
      </c>
      <c r="E7" s="3">
        <f t="shared" si="3"/>
        <v>4</v>
      </c>
      <c r="F7" s="2">
        <f t="shared" si="1"/>
        <v>2.2906100426385296</v>
      </c>
    </row>
    <row r="8" spans="2:6" ht="12.75">
      <c r="B8" s="3">
        <f t="shared" si="2"/>
        <v>5</v>
      </c>
      <c r="C8" s="2">
        <f t="shared" si="0"/>
        <v>8.748866352592401</v>
      </c>
      <c r="E8" s="3">
        <f t="shared" si="3"/>
        <v>5</v>
      </c>
      <c r="F8" s="2">
        <f t="shared" si="1"/>
        <v>2.862405226111748</v>
      </c>
    </row>
    <row r="9" spans="2:6" ht="12.75">
      <c r="B9" s="3">
        <f t="shared" si="2"/>
        <v>6</v>
      </c>
      <c r="C9" s="2">
        <f t="shared" si="0"/>
        <v>10.510423526567648</v>
      </c>
      <c r="E9" s="3">
        <f t="shared" si="3"/>
        <v>6</v>
      </c>
      <c r="F9" s="2">
        <f t="shared" si="1"/>
        <v>3.433630362450522</v>
      </c>
    </row>
    <row r="10" spans="2:6" ht="12.75">
      <c r="B10" s="3">
        <f t="shared" si="2"/>
        <v>7</v>
      </c>
      <c r="C10" s="2">
        <f t="shared" si="0"/>
        <v>12.27845609029046</v>
      </c>
      <c r="E10" s="3">
        <f t="shared" si="3"/>
        <v>7</v>
      </c>
      <c r="F10" s="2">
        <f t="shared" si="1"/>
        <v>4.004172940709388</v>
      </c>
    </row>
    <row r="11" spans="2:6" ht="12.75">
      <c r="B11" s="3">
        <f t="shared" si="2"/>
        <v>8</v>
      </c>
      <c r="C11" s="2">
        <f t="shared" si="0"/>
        <v>14.054083470239146</v>
      </c>
      <c r="E11" s="3">
        <f t="shared" si="3"/>
        <v>8</v>
      </c>
      <c r="F11" s="2">
        <f t="shared" si="1"/>
        <v>4.573921259900861</v>
      </c>
    </row>
    <row r="12" spans="2:6" ht="12.75">
      <c r="B12" s="3">
        <f t="shared" si="2"/>
        <v>9</v>
      </c>
      <c r="C12" s="2">
        <f t="shared" si="0"/>
        <v>15.838444032453628</v>
      </c>
      <c r="E12" s="3">
        <f t="shared" si="3"/>
        <v>9</v>
      </c>
      <c r="F12" s="2">
        <f t="shared" si="1"/>
        <v>5.142764557884242</v>
      </c>
    </row>
    <row r="13" spans="2:6" ht="12.75">
      <c r="B13" s="3">
        <f t="shared" si="2"/>
        <v>10</v>
      </c>
      <c r="C13" s="2">
        <f t="shared" si="0"/>
        <v>17.632698070846498</v>
      </c>
      <c r="E13" s="3">
        <f t="shared" si="3"/>
        <v>10</v>
      </c>
      <c r="F13" s="2">
        <f t="shared" si="1"/>
        <v>5.710593137499643</v>
      </c>
    </row>
    <row r="14" spans="2:6" ht="12.75">
      <c r="B14" s="3">
        <f t="shared" si="2"/>
        <v>11</v>
      </c>
      <c r="C14" s="2">
        <f t="shared" si="0"/>
        <v>19.438030913771847</v>
      </c>
      <c r="E14" s="3">
        <f t="shared" si="3"/>
        <v>11</v>
      </c>
      <c r="F14" s="2">
        <f t="shared" si="1"/>
        <v>6.2772984895975545</v>
      </c>
    </row>
    <row r="15" spans="2:6" ht="12.75">
      <c r="B15" s="3">
        <f t="shared" si="2"/>
        <v>12</v>
      </c>
      <c r="C15" s="2">
        <f t="shared" si="0"/>
        <v>21.25565616700221</v>
      </c>
      <c r="E15" s="3">
        <f t="shared" si="3"/>
        <v>12</v>
      </c>
      <c r="F15" s="2">
        <f t="shared" si="1"/>
        <v>6.84277341263094</v>
      </c>
    </row>
    <row r="16" spans="2:6" ht="12.75">
      <c r="B16" s="3">
        <f t="shared" si="2"/>
        <v>13</v>
      </c>
      <c r="C16" s="2">
        <f t="shared" si="0"/>
        <v>23.086819112556313</v>
      </c>
      <c r="E16" s="3">
        <f t="shared" si="3"/>
        <v>13</v>
      </c>
      <c r="F16" s="2">
        <f t="shared" si="1"/>
        <v>7.40691212849523</v>
      </c>
    </row>
    <row r="17" spans="2:6" ht="12.75">
      <c r="B17" s="3">
        <f t="shared" si="2"/>
        <v>14</v>
      </c>
      <c r="C17" s="2">
        <f t="shared" si="0"/>
        <v>24.93280028431807</v>
      </c>
      <c r="E17" s="3">
        <f t="shared" si="3"/>
        <v>14</v>
      </c>
      <c r="F17" s="2">
        <f t="shared" si="1"/>
        <v>7.96961039432136</v>
      </c>
    </row>
    <row r="18" spans="2:6" ht="12.75">
      <c r="B18" s="3">
        <f t="shared" si="2"/>
        <v>15</v>
      </c>
      <c r="C18" s="2">
        <f t="shared" si="0"/>
        <v>26.79491924311227</v>
      </c>
      <c r="E18" s="3">
        <f t="shared" si="3"/>
        <v>15</v>
      </c>
      <c r="F18" s="2">
        <f t="shared" si="1"/>
        <v>8.530765609948133</v>
      </c>
    </row>
    <row r="19" spans="2:6" ht="12.75">
      <c r="B19" s="3">
        <f t="shared" si="2"/>
        <v>16</v>
      </c>
      <c r="C19" s="2">
        <f t="shared" si="0"/>
        <v>28.674538575880792</v>
      </c>
      <c r="E19" s="3">
        <f t="shared" si="3"/>
        <v>16</v>
      </c>
      <c r="F19" s="2">
        <f t="shared" si="1"/>
        <v>9.090276920822323</v>
      </c>
    </row>
    <row r="20" spans="2:6" ht="12.75">
      <c r="B20" s="3">
        <f t="shared" si="2"/>
        <v>17</v>
      </c>
      <c r="C20" s="2">
        <f t="shared" si="0"/>
        <v>30.57306814586604</v>
      </c>
      <c r="E20" s="3">
        <f t="shared" si="3"/>
        <v>17</v>
      </c>
      <c r="F20" s="2">
        <f t="shared" si="1"/>
        <v>9.648045316098157</v>
      </c>
    </row>
    <row r="21" spans="2:6" ht="12.75">
      <c r="B21" s="3">
        <f t="shared" si="2"/>
        <v>18</v>
      </c>
      <c r="C21" s="2">
        <f t="shared" si="0"/>
        <v>32.49196962329063</v>
      </c>
      <c r="E21" s="3">
        <f t="shared" si="3"/>
        <v>18</v>
      </c>
      <c r="F21" s="2">
        <f t="shared" si="1"/>
        <v>10.203973721731684</v>
      </c>
    </row>
    <row r="22" spans="2:6" ht="12.75">
      <c r="B22" s="3">
        <f t="shared" si="2"/>
        <v>19</v>
      </c>
      <c r="C22" s="2">
        <f t="shared" si="0"/>
        <v>34.43276132896653</v>
      </c>
      <c r="E22" s="3">
        <f t="shared" si="3"/>
        <v>19</v>
      </c>
      <c r="F22" s="2">
        <f t="shared" si="1"/>
        <v>10.757967088390005</v>
      </c>
    </row>
    <row r="23" spans="2:6" ht="12.75">
      <c r="B23" s="3">
        <f t="shared" si="2"/>
        <v>20</v>
      </c>
      <c r="C23" s="2">
        <f t="shared" si="0"/>
        <v>36.39702342662024</v>
      </c>
      <c r="E23" s="3">
        <f t="shared" si="3"/>
        <v>20</v>
      </c>
      <c r="F23" s="2">
        <f t="shared" si="1"/>
        <v>11.309932474020215</v>
      </c>
    </row>
    <row r="24" spans="2:6" ht="12.75">
      <c r="B24" s="3">
        <f t="shared" si="2"/>
        <v>21</v>
      </c>
      <c r="C24" s="2">
        <f t="shared" si="0"/>
        <v>38.38640350354158</v>
      </c>
      <c r="E24" s="3">
        <f t="shared" si="3"/>
        <v>21</v>
      </c>
      <c r="F24" s="2">
        <f t="shared" si="1"/>
        <v>11.859779120947978</v>
      </c>
    </row>
    <row r="25" spans="2:6" ht="12.75">
      <c r="B25" s="3">
        <f t="shared" si="2"/>
        <v>22</v>
      </c>
      <c r="C25" s="2">
        <f t="shared" si="0"/>
        <v>40.40262258351568</v>
      </c>
      <c r="E25" s="3">
        <f t="shared" si="3"/>
        <v>22</v>
      </c>
      <c r="F25" s="2">
        <f t="shared" si="1"/>
        <v>12.407418527400745</v>
      </c>
    </row>
    <row r="26" spans="2:6" ht="12.75">
      <c r="B26" s="3">
        <f t="shared" si="2"/>
        <v>23</v>
      </c>
      <c r="C26" s="2">
        <f t="shared" si="0"/>
        <v>42.447481620960474</v>
      </c>
      <c r="E26" s="3">
        <f t="shared" si="3"/>
        <v>23</v>
      </c>
      <c r="F26" s="2">
        <f t="shared" si="1"/>
        <v>12.95276451337552</v>
      </c>
    </row>
    <row r="27" spans="2:6" ht="12.75">
      <c r="B27" s="3">
        <f t="shared" si="2"/>
        <v>24</v>
      </c>
      <c r="C27" s="2">
        <f t="shared" si="0"/>
        <v>44.52286853085362</v>
      </c>
      <c r="E27" s="3">
        <f t="shared" si="3"/>
        <v>24</v>
      </c>
      <c r="F27" s="2">
        <f t="shared" si="1"/>
        <v>13.495733280795811</v>
      </c>
    </row>
    <row r="28" spans="2:6" ht="12.75">
      <c r="B28" s="3">
        <f t="shared" si="2"/>
        <v>25</v>
      </c>
      <c r="C28" s="2">
        <f t="shared" si="0"/>
        <v>46.630765815499856</v>
      </c>
      <c r="E28" s="3">
        <f t="shared" si="3"/>
        <v>25</v>
      </c>
      <c r="F28" s="2">
        <f t="shared" si="1"/>
        <v>14.036243467926479</v>
      </c>
    </row>
    <row r="29" spans="2:6" ht="12.75">
      <c r="B29" s="3">
        <f t="shared" si="2"/>
        <v>26</v>
      </c>
      <c r="C29" s="2">
        <f t="shared" si="0"/>
        <v>48.773258856586146</v>
      </c>
      <c r="E29" s="3">
        <f t="shared" si="3"/>
        <v>26</v>
      </c>
      <c r="F29" s="2">
        <f t="shared" si="1"/>
        <v>14.574216198038739</v>
      </c>
    </row>
    <row r="30" spans="2:6" ht="12.75">
      <c r="B30" s="3">
        <f t="shared" si="2"/>
        <v>27</v>
      </c>
      <c r="C30" s="2">
        <f t="shared" si="0"/>
        <v>50.95254494944288</v>
      </c>
      <c r="E30" s="3">
        <f t="shared" si="3"/>
        <v>27</v>
      </c>
      <c r="F30" s="2">
        <f t="shared" si="1"/>
        <v>15.109575122340466</v>
      </c>
    </row>
    <row r="31" spans="2:6" ht="12.75">
      <c r="B31" s="3">
        <f t="shared" si="2"/>
        <v>28</v>
      </c>
      <c r="C31" s="2">
        <f t="shared" si="0"/>
        <v>53.17094316614788</v>
      </c>
      <c r="E31" s="3">
        <f t="shared" si="3"/>
        <v>28</v>
      </c>
      <c r="F31" s="2">
        <f t="shared" si="1"/>
        <v>15.642246457208728</v>
      </c>
    </row>
    <row r="32" spans="2:6" ht="12.75">
      <c r="B32" s="3">
        <f t="shared" si="2"/>
        <v>29</v>
      </c>
      <c r="C32" s="2">
        <f t="shared" si="0"/>
        <v>55.430905145276895</v>
      </c>
      <c r="E32" s="3">
        <f t="shared" si="3"/>
        <v>29</v>
      </c>
      <c r="F32" s="2">
        <f t="shared" si="1"/>
        <v>16.17215901578255</v>
      </c>
    </row>
    <row r="33" spans="2:6" ht="12.75">
      <c r="B33" s="3">
        <f t="shared" si="2"/>
        <v>30</v>
      </c>
      <c r="C33" s="2">
        <f t="shared" si="0"/>
        <v>57.735026918962575</v>
      </c>
      <c r="E33" s="3">
        <f t="shared" si="3"/>
        <v>30</v>
      </c>
      <c r="F33" s="2">
        <f t="shared" si="1"/>
        <v>16.69924423399362</v>
      </c>
    </row>
    <row r="34" spans="2:6" ht="12.75">
      <c r="B34" s="3">
        <f t="shared" si="2"/>
        <v>31</v>
      </c>
      <c r="C34" s="2">
        <f t="shared" si="0"/>
        <v>60.086061902756036</v>
      </c>
      <c r="E34" s="3">
        <f t="shared" si="3"/>
        <v>31</v>
      </c>
      <c r="F34" s="2">
        <f t="shared" si="1"/>
        <v>17.223436191131462</v>
      </c>
    </row>
    <row r="35" spans="2:6" ht="12.75">
      <c r="B35" s="3">
        <f t="shared" si="2"/>
        <v>32</v>
      </c>
      <c r="C35" s="2">
        <f t="shared" si="0"/>
        <v>62.48693519093275</v>
      </c>
      <c r="E35" s="3">
        <f t="shared" si="3"/>
        <v>32</v>
      </c>
      <c r="F35" s="2">
        <f t="shared" si="1"/>
        <v>17.744671625056935</v>
      </c>
    </row>
    <row r="36" spans="2:6" ht="12.75">
      <c r="B36" s="3">
        <f t="shared" si="2"/>
        <v>33</v>
      </c>
      <c r="C36" s="2">
        <f t="shared" si="0"/>
        <v>64.94075931975107</v>
      </c>
      <c r="E36" s="3">
        <f t="shared" si="3"/>
        <v>33</v>
      </c>
      <c r="F36" s="2">
        <f t="shared" si="1"/>
        <v>18.26288994219413</v>
      </c>
    </row>
    <row r="37" spans="2:6" ht="12.75">
      <c r="B37" s="3">
        <f t="shared" si="2"/>
        <v>34</v>
      </c>
      <c r="C37" s="2">
        <f t="shared" si="0"/>
        <v>67.45085168424268</v>
      </c>
      <c r="E37" s="3">
        <f t="shared" si="3"/>
        <v>34</v>
      </c>
      <c r="F37" s="2">
        <f t="shared" si="1"/>
        <v>18.778033222445544</v>
      </c>
    </row>
    <row r="38" spans="2:6" ht="12.75">
      <c r="B38" s="3">
        <f t="shared" si="2"/>
        <v>35</v>
      </c>
      <c r="C38" s="2">
        <f t="shared" si="0"/>
        <v>70.02075382097097</v>
      </c>
      <c r="E38" s="3">
        <f t="shared" si="3"/>
        <v>35</v>
      </c>
      <c r="F38" s="2">
        <f t="shared" si="1"/>
        <v>19.290046219188735</v>
      </c>
    </row>
    <row r="39" spans="2:6" ht="12.75">
      <c r="B39" s="3">
        <f t="shared" si="2"/>
        <v>36</v>
      </c>
      <c r="C39" s="2">
        <f t="shared" si="0"/>
        <v>72.65425280053609</v>
      </c>
      <c r="E39" s="3">
        <f t="shared" si="3"/>
        <v>36</v>
      </c>
      <c r="F39" s="2">
        <f t="shared" si="1"/>
        <v>19.798876354524932</v>
      </c>
    </row>
    <row r="40" spans="2:6" ht="12.75">
      <c r="B40" s="3">
        <f t="shared" si="2"/>
        <v>37</v>
      </c>
      <c r="C40" s="2">
        <f t="shared" si="0"/>
        <v>75.35540501027941</v>
      </c>
      <c r="E40" s="3">
        <f t="shared" si="3"/>
        <v>37</v>
      </c>
      <c r="F40" s="2">
        <f t="shared" si="1"/>
        <v>20.304473709960437</v>
      </c>
    </row>
    <row r="41" spans="2:6" ht="12.75">
      <c r="B41" s="3">
        <f t="shared" si="2"/>
        <v>38</v>
      </c>
      <c r="C41" s="2">
        <f t="shared" si="0"/>
        <v>78.12856265067174</v>
      </c>
      <c r="E41" s="3">
        <f t="shared" si="3"/>
        <v>38</v>
      </c>
      <c r="F41" s="2">
        <f t="shared" si="1"/>
        <v>20.80679101271123</v>
      </c>
    </row>
    <row r="42" spans="2:6" ht="12.75">
      <c r="B42" s="3">
        <f t="shared" si="2"/>
        <v>39</v>
      </c>
      <c r="C42" s="2">
        <f t="shared" si="0"/>
        <v>80.9784033195007</v>
      </c>
      <c r="E42" s="3">
        <f t="shared" si="3"/>
        <v>39</v>
      </c>
      <c r="F42" s="2">
        <f t="shared" si="1"/>
        <v>21.30578361782877</v>
      </c>
    </row>
    <row r="43" spans="2:6" ht="12.75">
      <c r="B43" s="3">
        <f t="shared" si="2"/>
        <v>40</v>
      </c>
      <c r="C43" s="2">
        <f t="shared" si="0"/>
        <v>83.909963117728</v>
      </c>
      <c r="E43" s="3">
        <f t="shared" si="3"/>
        <v>40</v>
      </c>
      <c r="F43" s="2">
        <f t="shared" si="1"/>
        <v>21.80140948635181</v>
      </c>
    </row>
    <row r="44" spans="2:6" ht="12.75">
      <c r="B44" s="3">
        <f t="shared" si="2"/>
        <v>41</v>
      </c>
      <c r="C44" s="2">
        <f t="shared" si="0"/>
        <v>86.92867378162266</v>
      </c>
      <c r="E44" s="3">
        <f t="shared" si="3"/>
        <v>41</v>
      </c>
      <c r="F44" s="2">
        <f t="shared" si="1"/>
        <v>22.293629159694078</v>
      </c>
    </row>
    <row r="45" spans="2:6" ht="12.75">
      <c r="B45" s="3">
        <f t="shared" si="2"/>
        <v>42</v>
      </c>
      <c r="C45" s="2">
        <f t="shared" si="0"/>
        <v>90.04040442978399</v>
      </c>
      <c r="E45" s="3">
        <f t="shared" si="3"/>
        <v>42</v>
      </c>
      <c r="F45" s="2">
        <f t="shared" si="1"/>
        <v>22.78240573048169</v>
      </c>
    </row>
    <row r="46" spans="2:6" ht="12.75">
      <c r="B46" s="3">
        <f t="shared" si="2"/>
        <v>43</v>
      </c>
      <c r="C46" s="2">
        <f t="shared" si="0"/>
        <v>93.25150861376618</v>
      </c>
      <c r="E46" s="3">
        <f t="shared" si="3"/>
        <v>43</v>
      </c>
      <c r="F46" s="2">
        <f t="shared" si="1"/>
        <v>23.26770481005695</v>
      </c>
    </row>
    <row r="47" spans="2:6" ht="12.75">
      <c r="B47" s="3">
        <f t="shared" si="2"/>
        <v>44</v>
      </c>
      <c r="C47" s="2">
        <f t="shared" si="0"/>
        <v>96.5688774807074</v>
      </c>
      <c r="E47" s="3">
        <f t="shared" si="3"/>
        <v>44</v>
      </c>
      <c r="F47" s="2">
        <f t="shared" si="1"/>
        <v>23.749494492866763</v>
      </c>
    </row>
    <row r="48" spans="2:6" ht="12.75">
      <c r="B48" s="3">
        <f t="shared" si="2"/>
        <v>45</v>
      </c>
      <c r="C48" s="2">
        <f>TAN(RADIANS(B48))*100</f>
        <v>99.99999999999999</v>
      </c>
      <c r="E48" s="3">
        <f t="shared" si="3"/>
        <v>45</v>
      </c>
      <c r="F48" s="2">
        <f t="shared" si="1"/>
        <v>24.22774531795417</v>
      </c>
    </row>
    <row r="49" spans="2:6" ht="12.75">
      <c r="B49" s="3">
        <f t="shared" si="2"/>
        <v>46</v>
      </c>
      <c r="C49" s="2">
        <f aca="true" t="shared" si="4" ref="C49:C92">TAN(RADIANS(B49))*100</f>
        <v>103.55303137905696</v>
      </c>
      <c r="E49" s="3">
        <f t="shared" si="3"/>
        <v>46</v>
      </c>
      <c r="F49" s="2">
        <f t="shared" si="1"/>
        <v>24.702430227771313</v>
      </c>
    </row>
    <row r="50" spans="2:6" ht="12.75">
      <c r="B50" s="3">
        <f t="shared" si="2"/>
        <v>47</v>
      </c>
      <c r="C50" s="2">
        <f t="shared" si="4"/>
        <v>107.23687100246826</v>
      </c>
      <c r="E50" s="3">
        <f t="shared" si="3"/>
        <v>47</v>
      </c>
      <c r="F50" s="2">
        <f t="shared" si="1"/>
        <v>25.173524524530166</v>
      </c>
    </row>
    <row r="51" spans="2:6" ht="12.75">
      <c r="B51" s="3">
        <f t="shared" si="2"/>
        <v>48</v>
      </c>
      <c r="C51" s="2">
        <f t="shared" si="4"/>
        <v>111.0612514829193</v>
      </c>
      <c r="E51" s="3">
        <f t="shared" si="3"/>
        <v>48</v>
      </c>
      <c r="F51" s="2">
        <f t="shared" si="1"/>
        <v>25.64100582430528</v>
      </c>
    </row>
    <row r="52" spans="2:6" ht="12.75">
      <c r="B52" s="3">
        <f t="shared" si="2"/>
        <v>49</v>
      </c>
      <c r="C52" s="2">
        <f t="shared" si="4"/>
        <v>115.03684072210095</v>
      </c>
      <c r="E52" s="3">
        <f t="shared" si="3"/>
        <v>49</v>
      </c>
      <c r="F52" s="2">
        <f t="shared" si="1"/>
        <v>26.104854009099295</v>
      </c>
    </row>
    <row r="53" spans="2:6" ht="12.75">
      <c r="B53" s="3">
        <f t="shared" si="2"/>
        <v>50</v>
      </c>
      <c r="C53" s="2">
        <f t="shared" si="4"/>
        <v>119.175359259421</v>
      </c>
      <c r="E53" s="3">
        <f t="shared" si="3"/>
        <v>50</v>
      </c>
      <c r="F53" s="2">
        <f t="shared" si="1"/>
        <v>26.56505117707799</v>
      </c>
    </row>
    <row r="54" spans="2:6" ht="12.75">
      <c r="B54" s="3">
        <f t="shared" si="2"/>
        <v>51</v>
      </c>
      <c r="C54" s="2">
        <f t="shared" si="4"/>
        <v>123.48971565350514</v>
      </c>
      <c r="E54" s="3">
        <f t="shared" si="3"/>
        <v>51</v>
      </c>
      <c r="F54" s="2">
        <f t="shared" si="1"/>
        <v>27.02158159117704</v>
      </c>
    </row>
    <row r="55" spans="2:6" ht="12.75">
      <c r="B55" s="3">
        <f t="shared" si="2"/>
        <v>52</v>
      </c>
      <c r="C55" s="2">
        <f t="shared" si="4"/>
        <v>127.99416321930788</v>
      </c>
      <c r="E55" s="3">
        <f t="shared" si="3"/>
        <v>52</v>
      </c>
      <c r="F55" s="2">
        <f t="shared" si="1"/>
        <v>27.474431626277134</v>
      </c>
    </row>
    <row r="56" spans="2:6" ht="12.75">
      <c r="B56" s="3">
        <f t="shared" si="2"/>
        <v>53</v>
      </c>
      <c r="C56" s="2">
        <f t="shared" si="4"/>
        <v>132.704482162041</v>
      </c>
      <c r="E56" s="3">
        <f t="shared" si="3"/>
        <v>53</v>
      </c>
      <c r="F56" s="2">
        <f t="shared" si="1"/>
        <v>27.923589715138384</v>
      </c>
    </row>
    <row r="57" spans="2:6" ht="12.75">
      <c r="B57" s="3">
        <f t="shared" si="2"/>
        <v>54</v>
      </c>
      <c r="C57" s="2">
        <f t="shared" si="4"/>
        <v>137.63819204711734</v>
      </c>
      <c r="E57" s="3">
        <f t="shared" si="3"/>
        <v>54</v>
      </c>
      <c r="F57" s="2">
        <f t="shared" si="1"/>
        <v>28.369046293278583</v>
      </c>
    </row>
    <row r="58" spans="2:6" ht="12.75">
      <c r="B58" s="3">
        <f t="shared" si="2"/>
        <v>55</v>
      </c>
      <c r="C58" s="2">
        <f t="shared" si="4"/>
        <v>142.81480067421143</v>
      </c>
      <c r="E58" s="3">
        <f t="shared" si="3"/>
        <v>55</v>
      </c>
      <c r="F58" s="2">
        <f t="shared" si="1"/>
        <v>28.810793742973065</v>
      </c>
    </row>
    <row r="59" spans="2:6" ht="12.75">
      <c r="B59" s="3">
        <f t="shared" si="2"/>
        <v>56</v>
      </c>
      <c r="C59" s="2">
        <f t="shared" si="4"/>
        <v>148.25609685127404</v>
      </c>
      <c r="E59" s="3">
        <f t="shared" si="3"/>
        <v>56</v>
      </c>
      <c r="F59" s="2">
        <f t="shared" si="1"/>
        <v>29.24882633654698</v>
      </c>
    </row>
    <row r="60" spans="2:6" ht="12.75">
      <c r="B60" s="3">
        <f t="shared" si="2"/>
        <v>57</v>
      </c>
      <c r="C60" s="2">
        <f t="shared" si="4"/>
        <v>153.9864963814583</v>
      </c>
      <c r="E60" s="3">
        <f t="shared" si="3"/>
        <v>57</v>
      </c>
      <c r="F60" s="2">
        <f t="shared" si="1"/>
        <v>29.683140179123296</v>
      </c>
    </row>
    <row r="61" spans="2:6" ht="12.75">
      <c r="B61" s="3">
        <f t="shared" si="2"/>
        <v>58</v>
      </c>
      <c r="C61" s="2">
        <f t="shared" si="4"/>
        <v>160.03345290410508</v>
      </c>
      <c r="E61" s="3">
        <f t="shared" si="3"/>
        <v>58</v>
      </c>
      <c r="F61" s="2">
        <f t="shared" si="1"/>
        <v>30.113733150982437</v>
      </c>
    </row>
    <row r="62" spans="2:6" ht="12.75">
      <c r="B62" s="3">
        <f t="shared" si="2"/>
        <v>59</v>
      </c>
      <c r="C62" s="2">
        <f t="shared" si="4"/>
        <v>166.42794823505182</v>
      </c>
      <c r="E62" s="3">
        <f t="shared" si="3"/>
        <v>59</v>
      </c>
      <c r="F62" s="2">
        <f t="shared" si="1"/>
        <v>30.5406048496815</v>
      </c>
    </row>
    <row r="63" spans="2:6" ht="12.75">
      <c r="B63" s="3">
        <f t="shared" si="2"/>
        <v>60</v>
      </c>
      <c r="C63" s="2">
        <f t="shared" si="4"/>
        <v>173.20508075688767</v>
      </c>
      <c r="E63" s="3">
        <f t="shared" si="3"/>
        <v>60</v>
      </c>
      <c r="F63" s="2">
        <f t="shared" si="1"/>
        <v>30.96375653207352</v>
      </c>
    </row>
    <row r="64" spans="2:6" ht="12.75">
      <c r="B64" s="3">
        <f t="shared" si="2"/>
        <v>61</v>
      </c>
      <c r="C64" s="2">
        <f t="shared" si="4"/>
        <v>180.40477552714236</v>
      </c>
      <c r="E64" s="3">
        <f t="shared" si="3"/>
        <v>61</v>
      </c>
      <c r="F64" s="2">
        <f t="shared" si="1"/>
        <v>31.38319105635903</v>
      </c>
    </row>
    <row r="65" spans="2:6" ht="12.75">
      <c r="B65" s="3">
        <f t="shared" si="2"/>
        <v>62</v>
      </c>
      <c r="C65" s="2">
        <f t="shared" si="4"/>
        <v>188.07264653463318</v>
      </c>
      <c r="E65" s="3">
        <f t="shared" si="3"/>
        <v>62</v>
      </c>
      <c r="F65" s="2">
        <f t="shared" si="1"/>
        <v>31.79891282429442</v>
      </c>
    </row>
    <row r="66" spans="2:6" ht="12.75">
      <c r="B66" s="3">
        <f t="shared" si="2"/>
        <v>63</v>
      </c>
      <c r="C66" s="2">
        <f t="shared" si="4"/>
        <v>196.26105055051505</v>
      </c>
      <c r="E66" s="3">
        <f t="shared" si="3"/>
        <v>63</v>
      </c>
      <c r="F66" s="2">
        <f t="shared" si="1"/>
        <v>32.210927723673755</v>
      </c>
    </row>
    <row r="67" spans="2:6" ht="12.75">
      <c r="B67" s="3">
        <f t="shared" si="2"/>
        <v>64</v>
      </c>
      <c r="C67" s="2">
        <f t="shared" si="4"/>
        <v>205.0303841579296</v>
      </c>
      <c r="E67" s="3">
        <f t="shared" si="3"/>
        <v>64</v>
      </c>
      <c r="F67" s="2">
        <f t="shared" si="1"/>
        <v>32.61924307119283</v>
      </c>
    </row>
    <row r="68" spans="2:6" ht="12.75">
      <c r="B68" s="3">
        <f t="shared" si="2"/>
        <v>65</v>
      </c>
      <c r="C68" s="2">
        <f t="shared" si="4"/>
        <v>214.45069205095587</v>
      </c>
      <c r="E68" s="3">
        <f t="shared" si="3"/>
        <v>65</v>
      </c>
      <c r="F68" s="2">
        <f t="shared" si="1"/>
        <v>33.02386755579665</v>
      </c>
    </row>
    <row r="69" spans="2:6" ht="12.75">
      <c r="B69" s="3">
        <f t="shared" si="2"/>
        <v>66</v>
      </c>
      <c r="C69" s="2">
        <f t="shared" si="4"/>
        <v>224.60367739042164</v>
      </c>
      <c r="E69" s="3">
        <f t="shared" si="3"/>
        <v>66</v>
      </c>
      <c r="F69" s="2">
        <f aca="true" t="shared" si="5" ref="F69:F132">DEGREES(ATAN(E69/100))</f>
        <v>33.424811182603804</v>
      </c>
    </row>
    <row r="70" spans="2:6" ht="12.75">
      <c r="B70" s="3">
        <f aca="true" t="shared" si="6" ref="B70:B89">B69+1</f>
        <v>67</v>
      </c>
      <c r="C70" s="2">
        <f t="shared" si="4"/>
        <v>235.5852365823753</v>
      </c>
      <c r="E70" s="3">
        <f aca="true" t="shared" si="7" ref="E70:E133">E69+1</f>
        <v>67</v>
      </c>
      <c r="F70" s="2">
        <f t="shared" si="5"/>
        <v>33.82208521749396</v>
      </c>
    </row>
    <row r="71" spans="2:6" ht="12.75">
      <c r="B71" s="3">
        <f t="shared" si="6"/>
        <v>68</v>
      </c>
      <c r="C71" s="2">
        <f t="shared" si="4"/>
        <v>247.50868534162964</v>
      </c>
      <c r="E71" s="3">
        <f t="shared" si="7"/>
        <v>68</v>
      </c>
      <c r="F71" s="2">
        <f t="shared" si="5"/>
        <v>34.21570213243741</v>
      </c>
    </row>
    <row r="72" spans="2:6" ht="12.75">
      <c r="B72" s="3">
        <f t="shared" si="6"/>
        <v>69</v>
      </c>
      <c r="C72" s="2">
        <f t="shared" si="4"/>
        <v>260.50890646938007</v>
      </c>
      <c r="E72" s="3">
        <f t="shared" si="7"/>
        <v>69</v>
      </c>
      <c r="F72" s="2">
        <f t="shared" si="5"/>
        <v>34.60567555163856</v>
      </c>
    </row>
    <row r="73" spans="2:6" ht="12.75">
      <c r="B73" s="3">
        <f t="shared" si="6"/>
        <v>70</v>
      </c>
      <c r="C73" s="2">
        <f t="shared" si="4"/>
        <v>274.74774194546217</v>
      </c>
      <c r="E73" s="3">
        <f t="shared" si="7"/>
        <v>70</v>
      </c>
      <c r="F73" s="2">
        <f t="shared" si="5"/>
        <v>34.99202019855866</v>
      </c>
    </row>
    <row r="74" spans="2:6" ht="12.75">
      <c r="B74" s="3">
        <f t="shared" si="6"/>
        <v>71</v>
      </c>
      <c r="C74" s="2">
        <f t="shared" si="4"/>
        <v>290.4210877675822</v>
      </c>
      <c r="E74" s="3">
        <f t="shared" si="7"/>
        <v>71</v>
      </c>
      <c r="F74" s="2">
        <f t="shared" si="5"/>
        <v>35.37475184387608</v>
      </c>
    </row>
    <row r="75" spans="2:6" ht="12.75">
      <c r="B75" s="3">
        <f t="shared" si="6"/>
        <v>72</v>
      </c>
      <c r="C75" s="2">
        <f t="shared" si="4"/>
        <v>307.76835371752526</v>
      </c>
      <c r="E75" s="3">
        <f t="shared" si="7"/>
        <v>72</v>
      </c>
      <c r="F75" s="2">
        <f t="shared" si="5"/>
        <v>35.75388725443675</v>
      </c>
    </row>
    <row r="76" spans="2:6" ht="12.75">
      <c r="B76" s="3">
        <f t="shared" si="6"/>
        <v>73</v>
      </c>
      <c r="C76" s="2">
        <f t="shared" si="4"/>
        <v>327.08526184841406</v>
      </c>
      <c r="E76" s="3">
        <f t="shared" si="7"/>
        <v>73</v>
      </c>
      <c r="F76" s="2">
        <f t="shared" si="5"/>
        <v>36.12944414324086</v>
      </c>
    </row>
    <row r="77" spans="2:6" ht="12.75">
      <c r="B77" s="3">
        <f t="shared" si="6"/>
        <v>74</v>
      </c>
      <c r="C77" s="2">
        <f t="shared" si="4"/>
        <v>348.74144438409087</v>
      </c>
      <c r="E77" s="3">
        <f t="shared" si="7"/>
        <v>74</v>
      </c>
      <c r="F77" s="2">
        <f t="shared" si="5"/>
        <v>36.501441120506314</v>
      </c>
    </row>
    <row r="78" spans="2:6" ht="12.75">
      <c r="B78" s="3">
        <f t="shared" si="6"/>
        <v>75</v>
      </c>
      <c r="C78" s="2">
        <f t="shared" si="4"/>
        <v>373.20508075688775</v>
      </c>
      <c r="E78" s="3">
        <f t="shared" si="7"/>
        <v>75</v>
      </c>
      <c r="F78" s="2">
        <f t="shared" si="5"/>
        <v>36.86989764584402</v>
      </c>
    </row>
    <row r="79" spans="2:6" ht="12.75">
      <c r="B79" s="3">
        <f t="shared" si="6"/>
        <v>76</v>
      </c>
      <c r="C79" s="2">
        <f t="shared" si="4"/>
        <v>401.07809335358456</v>
      </c>
      <c r="E79" s="3">
        <f t="shared" si="7"/>
        <v>76</v>
      </c>
      <c r="F79" s="2">
        <f t="shared" si="5"/>
        <v>37.23483398157467</v>
      </c>
    </row>
    <row r="80" spans="2:6" ht="12.75">
      <c r="B80" s="3">
        <f t="shared" si="6"/>
        <v>77</v>
      </c>
      <c r="C80" s="2">
        <f t="shared" si="4"/>
        <v>433.1475874284157</v>
      </c>
      <c r="E80" s="3">
        <f t="shared" si="7"/>
        <v>77</v>
      </c>
      <c r="F80" s="2">
        <f t="shared" si="5"/>
        <v>37.596271147211986</v>
      </c>
    </row>
    <row r="81" spans="2:6" ht="12.75">
      <c r="B81" s="3">
        <f t="shared" si="6"/>
        <v>78</v>
      </c>
      <c r="C81" s="2">
        <f t="shared" si="4"/>
        <v>470.4630109478451</v>
      </c>
      <c r="E81" s="3">
        <f t="shared" si="7"/>
        <v>78</v>
      </c>
      <c r="F81" s="2">
        <f t="shared" si="5"/>
        <v>37.95423087513252</v>
      </c>
    </row>
    <row r="82" spans="2:6" ht="12.75">
      <c r="B82" s="3">
        <f t="shared" si="6"/>
        <v>79</v>
      </c>
      <c r="C82" s="2">
        <f t="shared" si="4"/>
        <v>514.4554015970307</v>
      </c>
      <c r="E82" s="3">
        <f t="shared" si="7"/>
        <v>79</v>
      </c>
      <c r="F82" s="2">
        <f t="shared" si="5"/>
        <v>38.30873556744772</v>
      </c>
    </row>
    <row r="83" spans="2:6" ht="12.75">
      <c r="B83" s="3">
        <f t="shared" si="6"/>
        <v>80</v>
      </c>
      <c r="C83" s="2">
        <f t="shared" si="4"/>
        <v>567.1281819617707</v>
      </c>
      <c r="E83" s="3">
        <f t="shared" si="7"/>
        <v>80</v>
      </c>
      <c r="F83" s="2">
        <f t="shared" si="5"/>
        <v>38.659808254090095</v>
      </c>
    </row>
    <row r="84" spans="2:6" ht="12.75">
      <c r="B84" s="3">
        <f t="shared" si="6"/>
        <v>81</v>
      </c>
      <c r="C84" s="2">
        <f t="shared" si="4"/>
        <v>631.3751514675041</v>
      </c>
      <c r="E84" s="3">
        <f t="shared" si="7"/>
        <v>81</v>
      </c>
      <c r="F84" s="2">
        <f t="shared" si="5"/>
        <v>39.007472552121044</v>
      </c>
    </row>
    <row r="85" spans="2:6" ht="12.75">
      <c r="B85" s="3">
        <f t="shared" si="6"/>
        <v>82</v>
      </c>
      <c r="C85" s="2">
        <f t="shared" si="4"/>
        <v>711.5369722384207</v>
      </c>
      <c r="E85" s="3">
        <f t="shared" si="7"/>
        <v>82</v>
      </c>
      <c r="F85" s="2">
        <f t="shared" si="5"/>
        <v>39.351752626264734</v>
      </c>
    </row>
    <row r="86" spans="2:6" ht="12.75">
      <c r="B86" s="3">
        <f t="shared" si="6"/>
        <v>83</v>
      </c>
      <c r="C86" s="2">
        <f t="shared" si="4"/>
        <v>814.4346427974593</v>
      </c>
      <c r="E86" s="3">
        <f t="shared" si="7"/>
        <v>83</v>
      </c>
      <c r="F86" s="2">
        <f t="shared" si="5"/>
        <v>39.69267315066882</v>
      </c>
    </row>
    <row r="87" spans="2:6" ht="12.75">
      <c r="B87" s="3">
        <f t="shared" si="6"/>
        <v>84</v>
      </c>
      <c r="C87" s="2">
        <f t="shared" si="4"/>
        <v>951.4364454222587</v>
      </c>
      <c r="E87" s="3">
        <f t="shared" si="7"/>
        <v>84</v>
      </c>
      <c r="F87" s="2">
        <f t="shared" si="5"/>
        <v>40.0302592718897</v>
      </c>
    </row>
    <row r="88" spans="2:6" ht="12.75">
      <c r="B88" s="3">
        <f t="shared" si="6"/>
        <v>85</v>
      </c>
      <c r="C88" s="2">
        <f t="shared" si="4"/>
        <v>1143.0052302761349</v>
      </c>
      <c r="E88" s="3">
        <f t="shared" si="7"/>
        <v>85</v>
      </c>
      <c r="F88" s="2">
        <f t="shared" si="5"/>
        <v>40.36453657309736</v>
      </c>
    </row>
    <row r="89" spans="2:6" ht="12.75">
      <c r="B89" s="3">
        <f t="shared" si="6"/>
        <v>86</v>
      </c>
      <c r="C89" s="2">
        <f t="shared" si="4"/>
        <v>1430.0666256711943</v>
      </c>
      <c r="E89" s="3">
        <f t="shared" si="7"/>
        <v>86</v>
      </c>
      <c r="F89" s="2">
        <f t="shared" si="5"/>
        <v>40.69553103949202</v>
      </c>
    </row>
    <row r="90" spans="2:6" ht="12.75">
      <c r="B90" s="3">
        <f>B89+1</f>
        <v>87</v>
      </c>
      <c r="C90" s="2">
        <f t="shared" si="4"/>
        <v>1908.1136687728163</v>
      </c>
      <c r="E90" s="3">
        <f t="shared" si="7"/>
        <v>87</v>
      </c>
      <c r="F90" s="2">
        <f t="shared" si="5"/>
        <v>41.023269024922435</v>
      </c>
    </row>
    <row r="91" spans="2:6" ht="12.75">
      <c r="B91" s="3">
        <f>B90+1</f>
        <v>88</v>
      </c>
      <c r="C91" s="2">
        <f t="shared" si="4"/>
        <v>2863.6253282915513</v>
      </c>
      <c r="E91" s="3">
        <f t="shared" si="7"/>
        <v>88</v>
      </c>
      <c r="F91" s="2">
        <f t="shared" si="5"/>
        <v>41.34777721969367</v>
      </c>
    </row>
    <row r="92" spans="2:6" ht="12.75">
      <c r="B92" s="3">
        <f>B91+1</f>
        <v>89</v>
      </c>
      <c r="C92" s="2">
        <f t="shared" si="4"/>
        <v>5728.996163075914</v>
      </c>
      <c r="E92" s="3">
        <f t="shared" si="7"/>
        <v>89</v>
      </c>
      <c r="F92" s="2">
        <f t="shared" si="5"/>
        <v>41.669082619549954</v>
      </c>
    </row>
    <row r="93" spans="5:6" ht="12.75">
      <c r="E93" s="3">
        <f t="shared" si="7"/>
        <v>90</v>
      </c>
      <c r="F93" s="2">
        <f t="shared" si="5"/>
        <v>41.98721249581666</v>
      </c>
    </row>
    <row r="94" spans="5:6" ht="12.75">
      <c r="E94" s="3">
        <f t="shared" si="7"/>
        <v>91</v>
      </c>
      <c r="F94" s="2">
        <f t="shared" si="5"/>
        <v>42.3021943666837</v>
      </c>
    </row>
    <row r="95" spans="5:6" ht="12.75">
      <c r="E95" s="3">
        <f t="shared" si="7"/>
        <v>92</v>
      </c>
      <c r="F95" s="2">
        <f t="shared" si="5"/>
        <v>42.61405596961119</v>
      </c>
    </row>
    <row r="96" spans="5:6" ht="12.75">
      <c r="E96" s="3">
        <f t="shared" si="7"/>
        <v>93</v>
      </c>
      <c r="F96" s="2">
        <f t="shared" si="5"/>
        <v>42.92282523483719</v>
      </c>
    </row>
    <row r="97" spans="5:6" ht="12.75">
      <c r="E97" s="3">
        <f t="shared" si="7"/>
        <v>94</v>
      </c>
      <c r="F97" s="2">
        <f t="shared" si="5"/>
        <v>43.22853025996592</v>
      </c>
    </row>
    <row r="98" spans="5:6" ht="12.75">
      <c r="E98" s="3">
        <f t="shared" si="7"/>
        <v>95</v>
      </c>
      <c r="F98" s="2">
        <f t="shared" si="5"/>
        <v>43.53119928561418</v>
      </c>
    </row>
    <row r="99" spans="5:6" ht="12.75">
      <c r="E99" s="3">
        <f t="shared" si="7"/>
        <v>96</v>
      </c>
      <c r="F99" s="2">
        <f t="shared" si="5"/>
        <v>43.830860672092584</v>
      </c>
    </row>
    <row r="100" spans="5:6" ht="12.75">
      <c r="E100" s="3">
        <f t="shared" si="7"/>
        <v>97</v>
      </c>
      <c r="F100" s="2">
        <f t="shared" si="5"/>
        <v>44.127542877097966</v>
      </c>
    </row>
    <row r="101" spans="5:6" ht="12.75">
      <c r="E101" s="3">
        <f t="shared" si="7"/>
        <v>98</v>
      </c>
      <c r="F101" s="2">
        <f t="shared" si="5"/>
        <v>44.42127443439224</v>
      </c>
    </row>
    <row r="102" spans="5:6" ht="12.75">
      <c r="E102" s="3">
        <f t="shared" si="7"/>
        <v>99</v>
      </c>
      <c r="F102" s="2">
        <f t="shared" si="5"/>
        <v>44.712083933442905</v>
      </c>
    </row>
    <row r="103" spans="5:6" ht="12.75">
      <c r="E103" s="3">
        <f t="shared" si="7"/>
        <v>100</v>
      </c>
      <c r="F103" s="2">
        <f t="shared" si="5"/>
        <v>45</v>
      </c>
    </row>
    <row r="104" spans="5:6" ht="12.75">
      <c r="E104" s="3">
        <f t="shared" si="7"/>
        <v>101</v>
      </c>
      <c r="F104" s="2">
        <f t="shared" si="5"/>
        <v>45.285051277583825</v>
      </c>
    </row>
    <row r="105" spans="5:6" ht="12.75">
      <c r="E105" s="3">
        <f t="shared" si="7"/>
        <v>102</v>
      </c>
      <c r="F105" s="2">
        <f t="shared" si="5"/>
        <v>45.567266409857936</v>
      </c>
    </row>
    <row r="106" spans="5:6" ht="12.75">
      <c r="E106" s="3">
        <f t="shared" si="7"/>
        <v>103</v>
      </c>
      <c r="F106" s="2">
        <f t="shared" si="5"/>
        <v>45.84667402386151</v>
      </c>
    </row>
    <row r="107" spans="5:6" ht="12.75">
      <c r="E107" s="3">
        <f t="shared" si="7"/>
        <v>104</v>
      </c>
      <c r="F107" s="2">
        <f t="shared" si="5"/>
        <v>46.12330271407543</v>
      </c>
    </row>
    <row r="108" spans="5:6" ht="12.75">
      <c r="E108" s="3">
        <f t="shared" si="7"/>
        <v>105</v>
      </c>
      <c r="F108" s="2">
        <f t="shared" si="5"/>
        <v>46.39718102729638</v>
      </c>
    </row>
    <row r="109" spans="5:6" ht="12.75">
      <c r="E109" s="3">
        <f t="shared" si="7"/>
        <v>106</v>
      </c>
      <c r="F109" s="2">
        <f t="shared" si="5"/>
        <v>46.66833744829331</v>
      </c>
    </row>
    <row r="110" spans="5:6" ht="12.75">
      <c r="E110" s="3">
        <f t="shared" si="7"/>
        <v>107</v>
      </c>
      <c r="F110" s="2">
        <f t="shared" si="5"/>
        <v>46.93680038622105</v>
      </c>
    </row>
    <row r="111" spans="5:6" ht="12.75">
      <c r="E111" s="3">
        <f t="shared" si="7"/>
        <v>108</v>
      </c>
      <c r="F111" s="2">
        <f t="shared" si="5"/>
        <v>47.202598161765806</v>
      </c>
    </row>
    <row r="112" spans="5:6" ht="12.75">
      <c r="E112" s="3">
        <f t="shared" si="7"/>
        <v>109</v>
      </c>
      <c r="F112" s="2">
        <f t="shared" si="5"/>
        <v>47.46575899499777</v>
      </c>
    </row>
    <row r="113" spans="5:6" ht="12.75">
      <c r="E113" s="3">
        <f t="shared" si="7"/>
        <v>110</v>
      </c>
      <c r="F113" s="2">
        <f t="shared" si="5"/>
        <v>47.72631099390627</v>
      </c>
    </row>
    <row r="114" spans="5:6" ht="12.75">
      <c r="E114" s="3">
        <f t="shared" si="7"/>
        <v>111</v>
      </c>
      <c r="F114" s="2">
        <f t="shared" si="5"/>
        <v>47.98428214359338</v>
      </c>
    </row>
    <row r="115" spans="5:6" ht="12.75">
      <c r="E115" s="3">
        <f t="shared" si="7"/>
        <v>112</v>
      </c>
      <c r="F115" s="2">
        <f t="shared" si="5"/>
        <v>48.239700296102136</v>
      </c>
    </row>
    <row r="116" spans="5:6" ht="12.75">
      <c r="E116" s="3">
        <f t="shared" si="7"/>
        <v>113</v>
      </c>
      <c r="F116" s="2">
        <f t="shared" si="5"/>
        <v>48.49259316085605</v>
      </c>
    </row>
    <row r="117" spans="5:6" ht="12.75">
      <c r="E117" s="3">
        <f t="shared" si="7"/>
        <v>114</v>
      </c>
      <c r="F117" s="2">
        <f t="shared" si="5"/>
        <v>48.742988295687134</v>
      </c>
    </row>
    <row r="118" spans="5:6" ht="12.75">
      <c r="E118" s="3">
        <f t="shared" si="7"/>
        <v>115</v>
      </c>
      <c r="F118" s="2">
        <f t="shared" si="5"/>
        <v>48.99091309842978</v>
      </c>
    </row>
    <row r="119" spans="5:6" ht="12.75">
      <c r="E119" s="3">
        <f t="shared" si="7"/>
        <v>116</v>
      </c>
      <c r="F119" s="2">
        <f t="shared" si="5"/>
        <v>49.236394799058836</v>
      </c>
    </row>
    <row r="120" spans="5:6" ht="12.75">
      <c r="E120" s="3">
        <f t="shared" si="7"/>
        <v>117</v>
      </c>
      <c r="F120" s="2">
        <f t="shared" si="5"/>
        <v>49.479460452350274</v>
      </c>
    </row>
    <row r="121" spans="5:6" ht="12.75">
      <c r="E121" s="3">
        <f t="shared" si="7"/>
        <v>118</v>
      </c>
      <c r="F121" s="2">
        <f t="shared" si="5"/>
        <v>49.720136931043555</v>
      </c>
    </row>
    <row r="122" spans="5:6" ht="12.75">
      <c r="E122" s="3">
        <f t="shared" si="7"/>
        <v>119</v>
      </c>
      <c r="F122" s="2">
        <f t="shared" si="5"/>
        <v>49.95845091948537</v>
      </c>
    </row>
    <row r="123" spans="5:6" ht="12.75">
      <c r="E123" s="3">
        <f t="shared" si="7"/>
        <v>120</v>
      </c>
      <c r="F123" s="2">
        <f t="shared" si="5"/>
        <v>50.19442890773481</v>
      </c>
    </row>
    <row r="124" spans="5:6" ht="12.75">
      <c r="E124" s="3">
        <f t="shared" si="7"/>
        <v>121</v>
      </c>
      <c r="F124" s="2">
        <f t="shared" si="5"/>
        <v>50.42809718611073</v>
      </c>
    </row>
    <row r="125" spans="5:6" ht="12.75">
      <c r="E125" s="3">
        <f t="shared" si="7"/>
        <v>122</v>
      </c>
      <c r="F125" s="2">
        <f t="shared" si="5"/>
        <v>50.659481840162485</v>
      </c>
    </row>
    <row r="126" spans="5:6" ht="12.75">
      <c r="E126" s="3">
        <f t="shared" si="7"/>
        <v>123</v>
      </c>
      <c r="F126" s="2">
        <f t="shared" si="5"/>
        <v>50.888608746045655</v>
      </c>
    </row>
    <row r="127" spans="5:6" ht="12.75">
      <c r="E127" s="3">
        <f t="shared" si="7"/>
        <v>124</v>
      </c>
      <c r="F127" s="2">
        <f t="shared" si="5"/>
        <v>51.115503566285405</v>
      </c>
    </row>
    <row r="128" spans="5:6" ht="12.75">
      <c r="E128" s="3">
        <f t="shared" si="7"/>
        <v>125</v>
      </c>
      <c r="F128" s="2">
        <f t="shared" si="5"/>
        <v>51.34019174590991</v>
      </c>
    </row>
    <row r="129" spans="5:6" ht="12.75">
      <c r="E129" s="3">
        <f t="shared" si="7"/>
        <v>126</v>
      </c>
      <c r="F129" s="2">
        <f t="shared" si="5"/>
        <v>51.562698508937466</v>
      </c>
    </row>
    <row r="130" spans="5:6" ht="12.75">
      <c r="E130" s="3">
        <f t="shared" si="7"/>
        <v>127</v>
      </c>
      <c r="F130" s="2">
        <f t="shared" si="5"/>
        <v>51.783048855201145</v>
      </c>
    </row>
    <row r="131" spans="5:6" ht="12.75">
      <c r="E131" s="3">
        <f t="shared" si="7"/>
        <v>128</v>
      </c>
      <c r="F131" s="2">
        <f t="shared" si="5"/>
        <v>52.00126755749534</v>
      </c>
    </row>
    <row r="132" spans="5:6" ht="12.75">
      <c r="E132" s="3">
        <f t="shared" si="7"/>
        <v>129</v>
      </c>
      <c r="F132" s="2">
        <f t="shared" si="5"/>
        <v>52.217379159029214</v>
      </c>
    </row>
    <row r="133" spans="5:6" ht="12.75">
      <c r="E133" s="3">
        <f t="shared" si="7"/>
        <v>130</v>
      </c>
      <c r="F133" s="2">
        <f aca="true" t="shared" si="8" ref="F133:F177">DEGREES(ATAN(E133/100))</f>
        <v>52.43140797117251</v>
      </c>
    </row>
    <row r="134" spans="5:6" ht="12.75">
      <c r="E134" s="3">
        <f aca="true" t="shared" si="9" ref="E134:E177">E133+1</f>
        <v>131</v>
      </c>
      <c r="F134" s="2">
        <f t="shared" si="8"/>
        <v>52.643378071479574</v>
      </c>
    </row>
    <row r="135" spans="5:6" ht="12.75">
      <c r="E135" s="3">
        <f t="shared" si="9"/>
        <v>132</v>
      </c>
      <c r="F135" s="2">
        <f t="shared" si="8"/>
        <v>52.85331330197822</v>
      </c>
    </row>
    <row r="136" spans="5:6" ht="12.75">
      <c r="E136" s="3">
        <f t="shared" si="9"/>
        <v>133</v>
      </c>
      <c r="F136" s="2">
        <f t="shared" si="8"/>
        <v>53.06123726771017</v>
      </c>
    </row>
    <row r="137" spans="5:6" ht="12.75">
      <c r="E137" s="3">
        <f t="shared" si="9"/>
        <v>134</v>
      </c>
      <c r="F137" s="2">
        <f t="shared" si="8"/>
        <v>53.26717333551064</v>
      </c>
    </row>
    <row r="138" spans="5:6" ht="12.75">
      <c r="E138" s="3">
        <f t="shared" si="9"/>
        <v>135</v>
      </c>
      <c r="F138" s="2">
        <f t="shared" si="8"/>
        <v>53.47114463301483</v>
      </c>
    </row>
    <row r="139" spans="5:6" ht="12.75">
      <c r="E139" s="3">
        <f t="shared" si="9"/>
        <v>136</v>
      </c>
      <c r="F139" s="2">
        <f t="shared" si="8"/>
        <v>53.67317404787977</v>
      </c>
    </row>
    <row r="140" spans="5:6" ht="12.75">
      <c r="E140" s="3">
        <f t="shared" si="9"/>
        <v>137</v>
      </c>
      <c r="F140" s="2">
        <f t="shared" si="8"/>
        <v>53.873284227210085</v>
      </c>
    </row>
    <row r="141" spans="5:6" ht="12.75">
      <c r="E141" s="3">
        <f t="shared" si="9"/>
        <v>138</v>
      </c>
      <c r="F141" s="2">
        <f t="shared" si="8"/>
        <v>54.07149757717716</v>
      </c>
    </row>
    <row r="142" spans="5:6" ht="12.75">
      <c r="E142" s="3">
        <f t="shared" si="9"/>
        <v>139</v>
      </c>
      <c r="F142" s="2">
        <f t="shared" si="8"/>
        <v>54.26783626282112</v>
      </c>
    </row>
    <row r="143" spans="5:6" ht="12.75">
      <c r="E143" s="3">
        <f t="shared" si="9"/>
        <v>140</v>
      </c>
      <c r="F143" s="2">
        <f t="shared" si="8"/>
        <v>54.46232220802562</v>
      </c>
    </row>
    <row r="144" spans="5:6" ht="12.75">
      <c r="E144" s="3">
        <f t="shared" si="9"/>
        <v>141</v>
      </c>
      <c r="F144" s="2">
        <f t="shared" si="8"/>
        <v>54.65497709565619</v>
      </c>
    </row>
    <row r="145" spans="5:6" ht="12.75">
      <c r="E145" s="3">
        <f t="shared" si="9"/>
        <v>142</v>
      </c>
      <c r="F145" s="2">
        <f t="shared" si="8"/>
        <v>54.84582236785257</v>
      </c>
    </row>
    <row r="146" spans="5:6" ht="12.75">
      <c r="E146" s="3">
        <f t="shared" si="9"/>
        <v>143</v>
      </c>
      <c r="F146" s="2">
        <f t="shared" si="8"/>
        <v>55.034879226466444</v>
      </c>
    </row>
    <row r="147" spans="5:6" ht="12.75">
      <c r="E147" s="3">
        <f t="shared" si="9"/>
        <v>144</v>
      </c>
      <c r="F147" s="2">
        <f t="shared" si="8"/>
        <v>55.22216863363612</v>
      </c>
    </row>
    <row r="148" spans="5:6" ht="12.75">
      <c r="E148" s="3">
        <f t="shared" si="9"/>
        <v>145</v>
      </c>
      <c r="F148" s="2">
        <f t="shared" si="8"/>
        <v>55.40771131249006</v>
      </c>
    </row>
    <row r="149" spans="5:6" ht="12.75">
      <c r="E149" s="3">
        <f t="shared" si="9"/>
        <v>146</v>
      </c>
      <c r="F149" s="2">
        <f t="shared" si="8"/>
        <v>55.59152774797138</v>
      </c>
    </row>
    <row r="150" spans="5:6" ht="12.75">
      <c r="E150" s="3">
        <f t="shared" si="9"/>
        <v>147</v>
      </c>
      <c r="F150" s="2">
        <f t="shared" si="8"/>
        <v>55.773638187776186</v>
      </c>
    </row>
    <row r="151" spans="5:6" ht="12.75">
      <c r="E151" s="3">
        <f t="shared" si="9"/>
        <v>148</v>
      </c>
      <c r="F151" s="2">
        <f t="shared" si="8"/>
        <v>55.95406264339834</v>
      </c>
    </row>
    <row r="152" spans="5:6" ht="12.75">
      <c r="E152" s="3">
        <f t="shared" si="9"/>
        <v>149</v>
      </c>
      <c r="F152" s="2">
        <f t="shared" si="8"/>
        <v>56.132820891274136</v>
      </c>
    </row>
    <row r="153" spans="5:6" ht="12.75">
      <c r="E153" s="3">
        <f t="shared" si="9"/>
        <v>150</v>
      </c>
      <c r="F153" s="2">
        <f t="shared" si="8"/>
        <v>56.309932474020215</v>
      </c>
    </row>
    <row r="154" spans="5:6" ht="12.75">
      <c r="E154" s="3">
        <f t="shared" si="9"/>
        <v>151</v>
      </c>
      <c r="F154" s="2">
        <f t="shared" si="8"/>
        <v>56.48541670175861</v>
      </c>
    </row>
    <row r="155" spans="5:6" ht="12.75">
      <c r="E155" s="3">
        <f t="shared" si="9"/>
        <v>152</v>
      </c>
      <c r="F155" s="2">
        <f t="shared" si="8"/>
        <v>56.659292653523</v>
      </c>
    </row>
    <row r="156" spans="5:6" ht="12.75">
      <c r="E156" s="3">
        <f t="shared" si="9"/>
        <v>153</v>
      </c>
      <c r="F156" s="2">
        <f t="shared" si="8"/>
        <v>56.831579178740526</v>
      </c>
    </row>
    <row r="157" spans="5:6" ht="12.75">
      <c r="E157" s="3">
        <f t="shared" si="9"/>
        <v>154</v>
      </c>
      <c r="F157" s="2">
        <f t="shared" si="8"/>
        <v>57.00229489878371</v>
      </c>
    </row>
    <row r="158" spans="5:6" ht="12.75">
      <c r="E158" s="3">
        <f t="shared" si="9"/>
        <v>155</v>
      </c>
      <c r="F158" s="2">
        <f t="shared" si="8"/>
        <v>57.171458208587474</v>
      </c>
    </row>
    <row r="159" spans="5:6" ht="12.75">
      <c r="E159" s="3">
        <f t="shared" si="9"/>
        <v>156</v>
      </c>
      <c r="F159" s="2">
        <f t="shared" si="8"/>
        <v>57.33908727832619</v>
      </c>
    </row>
    <row r="160" spans="5:6" ht="12.75">
      <c r="E160" s="3">
        <f t="shared" si="9"/>
        <v>157</v>
      </c>
      <c r="F160" s="2">
        <f t="shared" si="8"/>
        <v>57.505200055146275</v>
      </c>
    </row>
    <row r="161" spans="5:6" ht="12.75">
      <c r="E161" s="3">
        <f t="shared" si="9"/>
        <v>158</v>
      </c>
      <c r="F161" s="2">
        <f t="shared" si="8"/>
        <v>57.66981426494965</v>
      </c>
    </row>
    <row r="162" spans="5:6" ht="12.75">
      <c r="E162" s="3">
        <f t="shared" si="9"/>
        <v>159</v>
      </c>
      <c r="F162" s="2">
        <f t="shared" si="8"/>
        <v>57.832947414224144</v>
      </c>
    </row>
    <row r="163" spans="5:6" ht="12.75">
      <c r="E163" s="3">
        <f t="shared" si="9"/>
        <v>160</v>
      </c>
      <c r="F163" s="2">
        <f t="shared" si="8"/>
        <v>57.9946167919165</v>
      </c>
    </row>
    <row r="164" spans="5:6" ht="12.75">
      <c r="E164" s="3">
        <f t="shared" si="9"/>
        <v>161</v>
      </c>
      <c r="F164" s="2">
        <f t="shared" si="8"/>
        <v>58.154839471344346</v>
      </c>
    </row>
    <row r="165" spans="5:6" ht="12.75">
      <c r="E165" s="3">
        <f t="shared" si="9"/>
        <v>162</v>
      </c>
      <c r="F165" s="2">
        <f t="shared" si="8"/>
        <v>58.3136323121434</v>
      </c>
    </row>
    <row r="166" spans="5:6" ht="12.75">
      <c r="E166" s="3">
        <f t="shared" si="9"/>
        <v>163</v>
      </c>
      <c r="F166" s="2">
        <f t="shared" si="8"/>
        <v>58.471011962246585</v>
      </c>
    </row>
    <row r="167" spans="5:6" ht="12.75">
      <c r="E167" s="3">
        <f t="shared" si="9"/>
        <v>164</v>
      </c>
      <c r="F167" s="2">
        <f t="shared" si="8"/>
        <v>58.626994859891546</v>
      </c>
    </row>
    <row r="168" spans="5:6" ht="12.75">
      <c r="E168" s="3">
        <f t="shared" si="9"/>
        <v>165</v>
      </c>
      <c r="F168" s="2">
        <f t="shared" si="8"/>
        <v>58.781597235653635</v>
      </c>
    </row>
    <row r="169" spans="5:6" ht="12.75">
      <c r="E169" s="3">
        <f t="shared" si="9"/>
        <v>166</v>
      </c>
      <c r="F169" s="2">
        <f t="shared" si="8"/>
        <v>58.93483511450135</v>
      </c>
    </row>
    <row r="170" spans="5:6" ht="12.75">
      <c r="E170" s="3">
        <f t="shared" si="9"/>
        <v>167</v>
      </c>
      <c r="F170" s="2">
        <f t="shared" si="8"/>
        <v>59.08672431787148</v>
      </c>
    </row>
    <row r="171" spans="5:6" ht="12.75">
      <c r="E171" s="3">
        <f t="shared" si="9"/>
        <v>168</v>
      </c>
      <c r="F171" s="2">
        <f t="shared" si="8"/>
        <v>59.23728046576109</v>
      </c>
    </row>
    <row r="172" spans="5:6" ht="12.75">
      <c r="E172" s="3">
        <f t="shared" si="9"/>
        <v>169</v>
      </c>
      <c r="F172" s="2">
        <f t="shared" si="8"/>
        <v>59.38651897883413</v>
      </c>
    </row>
    <row r="173" spans="5:6" ht="12.75">
      <c r="E173" s="3">
        <f t="shared" si="9"/>
        <v>170</v>
      </c>
      <c r="F173" s="2">
        <f t="shared" si="8"/>
        <v>59.53445508054013</v>
      </c>
    </row>
    <row r="174" spans="5:6" ht="12.75">
      <c r="E174" s="3">
        <f t="shared" si="9"/>
        <v>171</v>
      </c>
      <c r="F174" s="2">
        <f t="shared" si="8"/>
        <v>59.68110379924267</v>
      </c>
    </row>
    <row r="175" spans="5:6" ht="12.75">
      <c r="E175" s="3">
        <f t="shared" si="9"/>
        <v>172</v>
      </c>
      <c r="F175" s="2">
        <f t="shared" si="8"/>
        <v>59.82647997035567</v>
      </c>
    </row>
    <row r="176" spans="5:6" ht="12.75">
      <c r="E176" s="3">
        <f t="shared" si="9"/>
        <v>173</v>
      </c>
      <c r="F176" s="2">
        <f t="shared" si="8"/>
        <v>59.97059823848534</v>
      </c>
    </row>
    <row r="177" spans="5:6" ht="12.75">
      <c r="E177" s="3">
        <f t="shared" si="9"/>
        <v>174</v>
      </c>
      <c r="F177" s="2">
        <f t="shared" si="8"/>
        <v>60.113473059575966</v>
      </c>
    </row>
  </sheetData>
  <mergeCells count="1">
    <mergeCell ref="B2:F2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 - ETNA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Profil en long</dc:title>
  <dc:subject/>
  <dc:creator>Rapin</dc:creator>
  <cp:keywords/>
  <dc:description/>
  <cp:lastModifiedBy>francois.rapin</cp:lastModifiedBy>
  <cp:lastPrinted>2012-04-05T13:22:21Z</cp:lastPrinted>
  <dcterms:created xsi:type="dcterms:W3CDTF">2004-06-08T08:06:59Z</dcterms:created>
  <dcterms:modified xsi:type="dcterms:W3CDTF">2012-04-05T15:34:40Z</dcterms:modified>
  <cp:category/>
  <cp:version/>
  <cp:contentType/>
  <cp:contentStatus/>
</cp:coreProperties>
</file>